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finaid_share\OCS\Tools to Estimate Cost\"/>
    </mc:Choice>
  </mc:AlternateContent>
  <xr:revisionPtr revIDLastSave="0" documentId="13_ncr:1_{687ED776-B45B-4A3F-B7E9-0A83408DD1CC}" xr6:coauthVersionLast="47" xr6:coauthVersionMax="47" xr10:uidLastSave="{00000000-0000-0000-0000-000000000000}"/>
  <workbookProtection workbookAlgorithmName="SHA-512" workbookHashValue="bxBlWHOXNAfYLXH8lPJMWeXpNQhoLiw1Z9ctYzveW3B15aa1Nn+jkCsOXBiG/Mlk2NOVKAzAVi4QM5mHE4cYmw==" workbookSaltValue="C9JD86eTDPygV3vG0iSJAQ==" workbookSpinCount="100000" lockStructure="1"/>
  <bookViews>
    <workbookView xWindow="-120" yWindow="-120" windowWidth="20730" windowHeight="11160" xr2:uid="{00000000-000D-0000-FFFF-FFFF00000000}"/>
  </bookViews>
  <sheets>
    <sheet name="OCS Cost Estimator" sheetId="1" r:id="rId1"/>
    <sheet name="Program List" sheetId="2" state="hidden" r:id="rId2"/>
    <sheet name="Tabl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 l="1"/>
  <c r="N3" i="2"/>
  <c r="L3" i="2"/>
  <c r="I3" i="2"/>
  <c r="M3" i="2" s="1"/>
  <c r="O121" i="2"/>
  <c r="N121" i="2"/>
  <c r="L121" i="2"/>
  <c r="I121" i="2"/>
  <c r="M121" i="2" s="1"/>
  <c r="O120" i="2"/>
  <c r="N120" i="2"/>
  <c r="L120" i="2"/>
  <c r="I120" i="2"/>
  <c r="M120" i="2" s="1"/>
  <c r="O119" i="2"/>
  <c r="N119" i="2"/>
  <c r="L119" i="2"/>
  <c r="I119" i="2"/>
  <c r="M119" i="2" s="1"/>
  <c r="O118" i="2"/>
  <c r="N118" i="2"/>
  <c r="L118" i="2"/>
  <c r="I118" i="2"/>
  <c r="M118" i="2" s="1"/>
  <c r="O117" i="2"/>
  <c r="N117" i="2"/>
  <c r="L117" i="2"/>
  <c r="I117" i="2"/>
  <c r="M117" i="2" s="1"/>
  <c r="O116" i="2"/>
  <c r="N116" i="2"/>
  <c r="L116" i="2"/>
  <c r="I116" i="2"/>
  <c r="M116" i="2" s="1"/>
  <c r="O115" i="2"/>
  <c r="N115" i="2"/>
  <c r="L115" i="2"/>
  <c r="I115" i="2"/>
  <c r="M115" i="2" s="1"/>
  <c r="O114" i="2"/>
  <c r="N114" i="2"/>
  <c r="L114" i="2"/>
  <c r="I114" i="2"/>
  <c r="M114" i="2" s="1"/>
  <c r="O113" i="2"/>
  <c r="N113" i="2"/>
  <c r="L113" i="2"/>
  <c r="I113" i="2"/>
  <c r="M113" i="2" s="1"/>
  <c r="O112" i="2"/>
  <c r="N112" i="2"/>
  <c r="L112" i="2"/>
  <c r="I112" i="2"/>
  <c r="M112" i="2" s="1"/>
  <c r="O111" i="2"/>
  <c r="N111" i="2"/>
  <c r="M111" i="2"/>
  <c r="L111" i="2"/>
  <c r="I111" i="2"/>
  <c r="O110" i="2"/>
  <c r="N110" i="2"/>
  <c r="L110" i="2"/>
  <c r="I110" i="2"/>
  <c r="M110" i="2" s="1"/>
  <c r="N109" i="2"/>
  <c r="H109" i="2"/>
  <c r="I109" i="2" s="1"/>
  <c r="M109" i="2" s="1"/>
  <c r="O108" i="2"/>
  <c r="N108" i="2"/>
  <c r="L108" i="2"/>
  <c r="I108" i="2"/>
  <c r="M108" i="2" s="1"/>
  <c r="O107" i="2"/>
  <c r="N107" i="2"/>
  <c r="L107" i="2"/>
  <c r="I107" i="2"/>
  <c r="M107" i="2" s="1"/>
  <c r="O106" i="2"/>
  <c r="N106" i="2"/>
  <c r="L106" i="2"/>
  <c r="I106" i="2"/>
  <c r="M106" i="2" s="1"/>
  <c r="O105" i="2"/>
  <c r="N105" i="2"/>
  <c r="L105" i="2"/>
  <c r="I105" i="2"/>
  <c r="M105" i="2" s="1"/>
  <c r="O104" i="2"/>
  <c r="N104" i="2"/>
  <c r="L104" i="2"/>
  <c r="I104" i="2"/>
  <c r="M104" i="2" s="1"/>
  <c r="O103" i="2"/>
  <c r="N103" i="2"/>
  <c r="M103" i="2"/>
  <c r="L103" i="2"/>
  <c r="I103" i="2"/>
  <c r="O102" i="2"/>
  <c r="N102" i="2"/>
  <c r="L102" i="2"/>
  <c r="I102" i="2"/>
  <c r="M102" i="2" s="1"/>
  <c r="O101" i="2"/>
  <c r="N101" i="2"/>
  <c r="L101" i="2"/>
  <c r="I101" i="2"/>
  <c r="M101" i="2" s="1"/>
  <c r="O100" i="2"/>
  <c r="N100" i="2"/>
  <c r="M100" i="2"/>
  <c r="L100" i="2"/>
  <c r="I100" i="2"/>
  <c r="O99" i="2"/>
  <c r="N99" i="2"/>
  <c r="L99" i="2"/>
  <c r="I99" i="2"/>
  <c r="M99" i="2" s="1"/>
  <c r="O98" i="2"/>
  <c r="N98" i="2"/>
  <c r="L98" i="2"/>
  <c r="I98" i="2"/>
  <c r="M98" i="2" s="1"/>
  <c r="O97" i="2"/>
  <c r="N97" i="2"/>
  <c r="L97" i="2"/>
  <c r="I97" i="2"/>
  <c r="M97" i="2" s="1"/>
  <c r="O96" i="2"/>
  <c r="N96" i="2"/>
  <c r="L96" i="2"/>
  <c r="I96" i="2"/>
  <c r="M96" i="2" s="1"/>
  <c r="O95" i="2"/>
  <c r="N95" i="2"/>
  <c r="L95" i="2"/>
  <c r="I95" i="2"/>
  <c r="M95" i="2" s="1"/>
  <c r="O94" i="2"/>
  <c r="N94" i="2"/>
  <c r="L94" i="2"/>
  <c r="I94" i="2"/>
  <c r="M94" i="2" s="1"/>
  <c r="O93" i="2"/>
  <c r="N93" i="2"/>
  <c r="L93" i="2"/>
  <c r="I93" i="2"/>
  <c r="M93" i="2" s="1"/>
  <c r="O92" i="2"/>
  <c r="N92" i="2"/>
  <c r="L92" i="2"/>
  <c r="I92" i="2"/>
  <c r="M92" i="2" s="1"/>
  <c r="O91" i="2"/>
  <c r="N91" i="2"/>
  <c r="L91" i="2"/>
  <c r="I91" i="2"/>
  <c r="M91" i="2" s="1"/>
  <c r="O90" i="2"/>
  <c r="N90" i="2"/>
  <c r="L90" i="2"/>
  <c r="I90" i="2"/>
  <c r="M90" i="2" s="1"/>
  <c r="N89" i="2"/>
  <c r="H89" i="2"/>
  <c r="I89" i="2" s="1"/>
  <c r="M89" i="2" s="1"/>
  <c r="N88" i="2"/>
  <c r="H88" i="2"/>
  <c r="L88" i="2" s="1"/>
  <c r="O87" i="2"/>
  <c r="N87" i="2"/>
  <c r="L87" i="2"/>
  <c r="I87" i="2"/>
  <c r="M87" i="2" s="1"/>
  <c r="O86" i="2"/>
  <c r="N86" i="2"/>
  <c r="L86" i="2"/>
  <c r="I86" i="2"/>
  <c r="M86" i="2" s="1"/>
  <c r="O85" i="2"/>
  <c r="N85" i="2"/>
  <c r="L85" i="2"/>
  <c r="I85" i="2"/>
  <c r="M85" i="2" s="1"/>
  <c r="O84" i="2"/>
  <c r="N84" i="2"/>
  <c r="L84" i="2"/>
  <c r="I84" i="2"/>
  <c r="M84" i="2" s="1"/>
  <c r="O83" i="2"/>
  <c r="N83" i="2"/>
  <c r="L83" i="2"/>
  <c r="I83" i="2"/>
  <c r="M83" i="2" s="1"/>
  <c r="O82" i="2"/>
  <c r="N82" i="2"/>
  <c r="L82" i="2"/>
  <c r="I82" i="2"/>
  <c r="M82" i="2" s="1"/>
  <c r="O81" i="2"/>
  <c r="N81" i="2"/>
  <c r="M81" i="2"/>
  <c r="L81" i="2"/>
  <c r="I81" i="2"/>
  <c r="O80" i="2"/>
  <c r="N80" i="2"/>
  <c r="L80" i="2"/>
  <c r="I80" i="2"/>
  <c r="M80" i="2" s="1"/>
  <c r="O79" i="2"/>
  <c r="N79" i="2"/>
  <c r="L79" i="2"/>
  <c r="I79" i="2"/>
  <c r="M79" i="2" s="1"/>
  <c r="O78" i="2"/>
  <c r="N78" i="2"/>
  <c r="L78" i="2"/>
  <c r="I78" i="2"/>
  <c r="M78" i="2" s="1"/>
  <c r="O77" i="2"/>
  <c r="N77" i="2"/>
  <c r="L77" i="2"/>
  <c r="I77" i="2"/>
  <c r="M77" i="2" s="1"/>
  <c r="O76" i="2"/>
  <c r="N76" i="2"/>
  <c r="L76" i="2"/>
  <c r="I76" i="2"/>
  <c r="M76" i="2" s="1"/>
  <c r="N75" i="2"/>
  <c r="J75" i="2"/>
  <c r="O75" i="2" s="1"/>
  <c r="I75" i="2"/>
  <c r="O74" i="2"/>
  <c r="N74" i="2"/>
  <c r="L74" i="2"/>
  <c r="I74" i="2"/>
  <c r="M74" i="2" s="1"/>
  <c r="O73" i="2"/>
  <c r="N73" i="2"/>
  <c r="L73" i="2"/>
  <c r="I73" i="2"/>
  <c r="M73" i="2" s="1"/>
  <c r="O72" i="2"/>
  <c r="N72" i="2"/>
  <c r="L72" i="2"/>
  <c r="I72" i="2"/>
  <c r="M72" i="2" s="1"/>
  <c r="O71" i="2"/>
  <c r="N71" i="2"/>
  <c r="L71" i="2"/>
  <c r="I71" i="2"/>
  <c r="M71" i="2" s="1"/>
  <c r="O70" i="2"/>
  <c r="N70" i="2"/>
  <c r="L70" i="2"/>
  <c r="I70" i="2"/>
  <c r="M70" i="2" s="1"/>
  <c r="O69" i="2"/>
  <c r="N69" i="2"/>
  <c r="L69" i="2"/>
  <c r="I69" i="2"/>
  <c r="M69" i="2" s="1"/>
  <c r="O68" i="2"/>
  <c r="N68" i="2"/>
  <c r="L68" i="2"/>
  <c r="I68" i="2"/>
  <c r="M68" i="2" s="1"/>
  <c r="O67" i="2"/>
  <c r="N67" i="2"/>
  <c r="L67" i="2"/>
  <c r="I67" i="2"/>
  <c r="M67" i="2" s="1"/>
  <c r="O66" i="2"/>
  <c r="N66" i="2"/>
  <c r="L66" i="2"/>
  <c r="I66" i="2"/>
  <c r="M66" i="2" s="1"/>
  <c r="O65" i="2"/>
  <c r="N65" i="2"/>
  <c r="L65" i="2"/>
  <c r="I65" i="2"/>
  <c r="M65" i="2" s="1"/>
  <c r="O64" i="2"/>
  <c r="N64" i="2"/>
  <c r="L64" i="2"/>
  <c r="I64" i="2"/>
  <c r="M64" i="2" s="1"/>
  <c r="O63" i="2"/>
  <c r="N63" i="2"/>
  <c r="L63" i="2"/>
  <c r="I63" i="2"/>
  <c r="M63" i="2" s="1"/>
  <c r="O62" i="2"/>
  <c r="N62" i="2"/>
  <c r="L62" i="2"/>
  <c r="I62" i="2"/>
  <c r="M62" i="2" s="1"/>
  <c r="O61" i="2"/>
  <c r="N61" i="2"/>
  <c r="L61" i="2"/>
  <c r="I61" i="2"/>
  <c r="M61" i="2" s="1"/>
  <c r="O60" i="2"/>
  <c r="N60" i="2"/>
  <c r="L60" i="2"/>
  <c r="I60" i="2"/>
  <c r="M60" i="2" s="1"/>
  <c r="O59" i="2"/>
  <c r="N59" i="2"/>
  <c r="L59" i="2"/>
  <c r="I59" i="2"/>
  <c r="M59" i="2" s="1"/>
  <c r="O58" i="2"/>
  <c r="N58" i="2"/>
  <c r="L58" i="2"/>
  <c r="I58" i="2"/>
  <c r="M58" i="2" s="1"/>
  <c r="O57" i="2"/>
  <c r="N57" i="2"/>
  <c r="L57" i="2"/>
  <c r="I57" i="2"/>
  <c r="M57" i="2" s="1"/>
  <c r="O56" i="2"/>
  <c r="N56" i="2"/>
  <c r="L56" i="2"/>
  <c r="I56" i="2"/>
  <c r="M56" i="2" s="1"/>
  <c r="O55" i="2"/>
  <c r="N55" i="2"/>
  <c r="L55" i="2"/>
  <c r="I55" i="2"/>
  <c r="M55" i="2" s="1"/>
  <c r="O54" i="2"/>
  <c r="N54" i="2"/>
  <c r="L54" i="2"/>
  <c r="I54" i="2"/>
  <c r="M54" i="2" s="1"/>
  <c r="O53" i="2"/>
  <c r="N53" i="2"/>
  <c r="L53" i="2"/>
  <c r="I53" i="2"/>
  <c r="M53" i="2" s="1"/>
  <c r="O52" i="2"/>
  <c r="N52" i="2"/>
  <c r="L52" i="2"/>
  <c r="I52" i="2"/>
  <c r="M52" i="2" s="1"/>
  <c r="O51" i="2"/>
  <c r="N51" i="2"/>
  <c r="M51" i="2"/>
  <c r="L51" i="2"/>
  <c r="I51" i="2"/>
  <c r="O50" i="2"/>
  <c r="N50" i="2"/>
  <c r="L50" i="2"/>
  <c r="I50" i="2"/>
  <c r="M50" i="2" s="1"/>
  <c r="O49" i="2"/>
  <c r="N49" i="2"/>
  <c r="L49" i="2"/>
  <c r="I49" i="2"/>
  <c r="M49" i="2" s="1"/>
  <c r="O48" i="2"/>
  <c r="N48" i="2"/>
  <c r="L48" i="2"/>
  <c r="I48" i="2"/>
  <c r="M48" i="2" s="1"/>
  <c r="O47" i="2"/>
  <c r="N47" i="2"/>
  <c r="L47" i="2"/>
  <c r="I47" i="2"/>
  <c r="M47" i="2" s="1"/>
  <c r="O46" i="2"/>
  <c r="N46" i="2"/>
  <c r="L46" i="2"/>
  <c r="I46" i="2"/>
  <c r="M46" i="2" s="1"/>
  <c r="O45" i="2"/>
  <c r="N45" i="2"/>
  <c r="L45" i="2"/>
  <c r="I45" i="2"/>
  <c r="M45" i="2" s="1"/>
  <c r="O44" i="2"/>
  <c r="N44" i="2"/>
  <c r="L44" i="2"/>
  <c r="I44" i="2"/>
  <c r="M44" i="2" s="1"/>
  <c r="O43" i="2"/>
  <c r="N43" i="2"/>
  <c r="L43" i="2"/>
  <c r="I43" i="2"/>
  <c r="M43" i="2" s="1"/>
  <c r="O42" i="2"/>
  <c r="N42" i="2"/>
  <c r="L42" i="2"/>
  <c r="I42" i="2"/>
  <c r="M42" i="2" s="1"/>
  <c r="O41" i="2"/>
  <c r="N41" i="2"/>
  <c r="L41" i="2"/>
  <c r="I41" i="2"/>
  <c r="M41" i="2" s="1"/>
  <c r="O40" i="2"/>
  <c r="N40" i="2"/>
  <c r="L40" i="2"/>
  <c r="I40" i="2"/>
  <c r="M40" i="2" s="1"/>
  <c r="O39" i="2"/>
  <c r="N39" i="2"/>
  <c r="K39" i="2"/>
  <c r="L39" i="2" s="1"/>
  <c r="I39" i="2"/>
  <c r="M39" i="2" s="1"/>
  <c r="N38" i="2"/>
  <c r="I38" i="2"/>
  <c r="M38" i="2" s="1"/>
  <c r="H38" i="2"/>
  <c r="O38" i="2" s="1"/>
  <c r="N37" i="2"/>
  <c r="H37" i="2"/>
  <c r="L37" i="2" s="1"/>
  <c r="N36" i="2"/>
  <c r="H36" i="2"/>
  <c r="I36" i="2" s="1"/>
  <c r="M36" i="2" s="1"/>
  <c r="N35" i="2"/>
  <c r="H35" i="2"/>
  <c r="I35" i="2" s="1"/>
  <c r="M35" i="2" s="1"/>
  <c r="N34" i="2"/>
  <c r="H34" i="2"/>
  <c r="O34" i="2" s="1"/>
  <c r="N33" i="2"/>
  <c r="H33" i="2"/>
  <c r="L33" i="2" s="1"/>
  <c r="N32" i="2"/>
  <c r="H32" i="2"/>
  <c r="I32" i="2" s="1"/>
  <c r="M32" i="2" s="1"/>
  <c r="N31" i="2"/>
  <c r="H31" i="2"/>
  <c r="O31" i="2" s="1"/>
  <c r="O30" i="2"/>
  <c r="N30" i="2"/>
  <c r="L30" i="2"/>
  <c r="I30" i="2"/>
  <c r="M30" i="2" s="1"/>
  <c r="O29" i="2"/>
  <c r="N29" i="2"/>
  <c r="M29" i="2"/>
  <c r="L29" i="2"/>
  <c r="I29" i="2"/>
  <c r="O28" i="2"/>
  <c r="N28" i="2"/>
  <c r="L28" i="2"/>
  <c r="I28" i="2"/>
  <c r="M28" i="2" s="1"/>
  <c r="O27" i="2"/>
  <c r="N27" i="2"/>
  <c r="L27" i="2"/>
  <c r="I27" i="2"/>
  <c r="M27" i="2" s="1"/>
  <c r="O26" i="2"/>
  <c r="N26" i="2"/>
  <c r="L26" i="2"/>
  <c r="I26" i="2"/>
  <c r="M26" i="2" s="1"/>
  <c r="O25" i="2"/>
  <c r="N25" i="2"/>
  <c r="M25" i="2"/>
  <c r="L25" i="2"/>
  <c r="I25" i="2"/>
  <c r="O24" i="2"/>
  <c r="N24" i="2"/>
  <c r="L24" i="2"/>
  <c r="I24" i="2"/>
  <c r="M24" i="2" s="1"/>
  <c r="O23" i="2"/>
  <c r="N23" i="2"/>
  <c r="L23" i="2"/>
  <c r="I23" i="2"/>
  <c r="M23" i="2" s="1"/>
  <c r="O22" i="2"/>
  <c r="N22" i="2"/>
  <c r="M22" i="2"/>
  <c r="L22" i="2"/>
  <c r="I22" i="2"/>
  <c r="O21" i="2"/>
  <c r="N21" i="2"/>
  <c r="L21" i="2"/>
  <c r="I21" i="2"/>
  <c r="M21" i="2" s="1"/>
  <c r="O20" i="2"/>
  <c r="N20" i="2"/>
  <c r="L20" i="2"/>
  <c r="I20" i="2"/>
  <c r="M20" i="2" s="1"/>
  <c r="O19" i="2"/>
  <c r="N19" i="2"/>
  <c r="L19" i="2"/>
  <c r="I19" i="2"/>
  <c r="M19" i="2" s="1"/>
  <c r="O18" i="2"/>
  <c r="N18" i="2"/>
  <c r="L18" i="2"/>
  <c r="I18" i="2"/>
  <c r="M18" i="2" s="1"/>
  <c r="O17" i="2"/>
  <c r="N17" i="2"/>
  <c r="L17" i="2"/>
  <c r="I17" i="2"/>
  <c r="M17" i="2" s="1"/>
  <c r="O16" i="2"/>
  <c r="N16" i="2"/>
  <c r="L16" i="2"/>
  <c r="I16" i="2"/>
  <c r="M16" i="2" s="1"/>
  <c r="O15" i="2"/>
  <c r="N15" i="2"/>
  <c r="L15" i="2"/>
  <c r="I15" i="2"/>
  <c r="M15" i="2" s="1"/>
  <c r="O14" i="2"/>
  <c r="N14" i="2"/>
  <c r="L14" i="2"/>
  <c r="I14" i="2"/>
  <c r="M14" i="2" s="1"/>
  <c r="O13" i="2"/>
  <c r="N13" i="2"/>
  <c r="M13" i="2"/>
  <c r="L13" i="2"/>
  <c r="I13" i="2"/>
  <c r="O12" i="2"/>
  <c r="N12" i="2"/>
  <c r="L12" i="2"/>
  <c r="I12" i="2"/>
  <c r="M12" i="2" s="1"/>
  <c r="O11" i="2"/>
  <c r="N11" i="2"/>
  <c r="L11" i="2"/>
  <c r="I11" i="2"/>
  <c r="M11" i="2" s="1"/>
  <c r="O10" i="2"/>
  <c r="N10" i="2"/>
  <c r="L10" i="2"/>
  <c r="I10" i="2"/>
  <c r="M10" i="2" s="1"/>
  <c r="O9" i="2"/>
  <c r="N9" i="2"/>
  <c r="L9" i="2"/>
  <c r="I9" i="2"/>
  <c r="M9" i="2" s="1"/>
  <c r="O8" i="2"/>
  <c r="N8" i="2"/>
  <c r="L8" i="2"/>
  <c r="I8" i="2"/>
  <c r="M8" i="2" s="1"/>
  <c r="O7" i="2"/>
  <c r="N7" i="2"/>
  <c r="L7" i="2"/>
  <c r="I7" i="2"/>
  <c r="M7" i="2" s="1"/>
  <c r="O6" i="2"/>
  <c r="N6" i="2"/>
  <c r="M6" i="2"/>
  <c r="L6" i="2"/>
  <c r="I6" i="2"/>
  <c r="O5" i="2"/>
  <c r="N5" i="2"/>
  <c r="L5" i="2"/>
  <c r="I5" i="2"/>
  <c r="M5" i="2" s="1"/>
  <c r="N4" i="2"/>
  <c r="H4" i="2"/>
  <c r="I4" i="2" s="1"/>
  <c r="M4" i="2" s="1"/>
  <c r="L32" i="2" l="1"/>
  <c r="O89" i="2"/>
  <c r="O33" i="2"/>
  <c r="I37" i="2"/>
  <c r="M37" i="2" s="1"/>
  <c r="O37" i="2"/>
  <c r="L89" i="2"/>
  <c r="M75" i="2"/>
  <c r="I34" i="2"/>
  <c r="M34" i="2" s="1"/>
  <c r="L36" i="2"/>
  <c r="L38" i="2"/>
  <c r="L75" i="2"/>
  <c r="L34" i="2"/>
  <c r="I33" i="2"/>
  <c r="M33" i="2" s="1"/>
  <c r="L4" i="2"/>
  <c r="L31" i="2"/>
  <c r="L35" i="2"/>
  <c r="O88" i="2"/>
  <c r="L109" i="2"/>
  <c r="I31" i="2"/>
  <c r="M31" i="2" s="1"/>
  <c r="O32" i="2"/>
  <c r="O36" i="2"/>
  <c r="O4" i="2"/>
  <c r="O35" i="2"/>
  <c r="O109" i="2"/>
  <c r="I88" i="2"/>
  <c r="M88" i="2" s="1"/>
  <c r="B52" i="1" l="1"/>
  <c r="D19" i="1" l="1"/>
  <c r="C19" i="1"/>
  <c r="D18" i="1"/>
  <c r="C18" i="1"/>
  <c r="D17" i="1"/>
  <c r="C17" i="1"/>
  <c r="D16" i="1"/>
  <c r="C16" i="1"/>
  <c r="B49" i="1" l="1"/>
  <c r="P3" i="4" l="1"/>
  <c r="P2" i="4"/>
  <c r="C36" i="1" l="1"/>
  <c r="D21" i="1"/>
  <c r="C21" i="1"/>
  <c r="E20" i="1"/>
  <c r="C35" i="1"/>
  <c r="D35" i="1"/>
  <c r="C38" i="1" l="1"/>
  <c r="D38" i="1"/>
  <c r="D37" i="1" s="1"/>
  <c r="D36" i="1"/>
  <c r="E21" i="1"/>
  <c r="E18" i="1"/>
  <c r="E17" i="1"/>
  <c r="E16" i="1"/>
  <c r="E19" i="1"/>
  <c r="C37" i="1" l="1"/>
  <c r="D15" i="1"/>
  <c r="C15" i="1"/>
  <c r="D29" i="1" l="1"/>
  <c r="C29" i="1"/>
  <c r="C22" i="1" l="1"/>
  <c r="D22" i="1"/>
  <c r="E29" i="1"/>
  <c r="E25" i="1"/>
  <c r="D25" i="1" s="1"/>
  <c r="E22" i="1" l="1"/>
  <c r="D43" i="1"/>
  <c r="D23" i="1"/>
  <c r="D28" i="1" s="1"/>
  <c r="D30" i="1" s="1"/>
  <c r="D40" i="1" s="1"/>
  <c r="C43" i="1"/>
  <c r="C23" i="1"/>
  <c r="C25" i="1"/>
  <c r="E23" i="1" l="1"/>
  <c r="C28" i="1"/>
  <c r="C30" i="1" s="1"/>
  <c r="E30" i="1" s="1"/>
  <c r="D31" i="1"/>
  <c r="D42" i="1"/>
  <c r="D44" i="1" s="1"/>
  <c r="D45" i="1" s="1"/>
  <c r="C31" i="1" l="1"/>
  <c r="E31" i="1" s="1"/>
  <c r="C40" i="1"/>
  <c r="C42" i="1"/>
  <c r="E28" i="1"/>
  <c r="C44" i="1" l="1"/>
  <c r="C45" i="1" s="1"/>
</calcChain>
</file>

<file path=xl/sharedStrings.xml><?xml version="1.0" encoding="utf-8"?>
<sst xmlns="http://schemas.openxmlformats.org/spreadsheetml/2006/main" count="873" uniqueCount="418">
  <si>
    <t>Semester</t>
  </si>
  <si>
    <t>Program</t>
  </si>
  <si>
    <t>International/domestic student living abroad</t>
  </si>
  <si>
    <t>Fall</t>
  </si>
  <si>
    <t>Spring</t>
  </si>
  <si>
    <t>Tuition</t>
  </si>
  <si>
    <t>Fees</t>
  </si>
  <si>
    <t>Housing</t>
  </si>
  <si>
    <t>Food</t>
  </si>
  <si>
    <t>Transportation</t>
  </si>
  <si>
    <t>Books, Course Materials, Supplies, and Equipment</t>
  </si>
  <si>
    <t>Miscellaneous Personal Expenses</t>
  </si>
  <si>
    <t>Total</t>
  </si>
  <si>
    <t>Your Family Contribution</t>
  </si>
  <si>
    <t>Total Cost</t>
  </si>
  <si>
    <t>Estimated Cost</t>
  </si>
  <si>
    <t>Estimated Financial Aid</t>
  </si>
  <si>
    <t>Grants/Scholarships</t>
  </si>
  <si>
    <t>Work-Study</t>
  </si>
  <si>
    <t>Country</t>
  </si>
  <si>
    <t>Travel Region</t>
  </si>
  <si>
    <t>Consortium</t>
  </si>
  <si>
    <t>Term</t>
  </si>
  <si>
    <t>OCS Fee</t>
  </si>
  <si>
    <t>Other Required Fees Charged by Program</t>
  </si>
  <si>
    <t>Total Fees</t>
  </si>
  <si>
    <t>Meals</t>
  </si>
  <si>
    <t>Total Cost (w/o Travel)</t>
  </si>
  <si>
    <t>Direct Expenses</t>
  </si>
  <si>
    <t>Indirect Expenses (w/o Travel)</t>
  </si>
  <si>
    <t>Estimated OCS Accommodation Fee</t>
  </si>
  <si>
    <t>Date Reviewed</t>
  </si>
  <si>
    <t>Notes</t>
  </si>
  <si>
    <t>Denmark</t>
  </si>
  <si>
    <t>Europe</t>
  </si>
  <si>
    <t>DIS</t>
  </si>
  <si>
    <t>Sweden</t>
  </si>
  <si>
    <t>The Swedish Program</t>
  </si>
  <si>
    <t>Africa</t>
  </si>
  <si>
    <t>Asia</t>
  </si>
  <si>
    <t>Central America/Caribbean Islands</t>
  </si>
  <si>
    <t>Middle East</t>
  </si>
  <si>
    <t>North America</t>
  </si>
  <si>
    <t>Oceania</t>
  </si>
  <si>
    <t>South America</t>
  </si>
  <si>
    <t>None</t>
  </si>
  <si>
    <t>On Campus</t>
  </si>
  <si>
    <t>IA</t>
  </si>
  <si>
    <t>IL</t>
  </si>
  <si>
    <t>KS</t>
  </si>
  <si>
    <t>MN</t>
  </si>
  <si>
    <t>MO</t>
  </si>
  <si>
    <t>NE</t>
  </si>
  <si>
    <t>SD</t>
  </si>
  <si>
    <t>WI</t>
  </si>
  <si>
    <t>AR</t>
  </si>
  <si>
    <t>CO</t>
  </si>
  <si>
    <t>IN</t>
  </si>
  <si>
    <t>KY</t>
  </si>
  <si>
    <t>OK</t>
  </si>
  <si>
    <t>TX</t>
  </si>
  <si>
    <t>AL</t>
  </si>
  <si>
    <t>AZ</t>
  </si>
  <si>
    <t>CA</t>
  </si>
  <si>
    <t>CT</t>
  </si>
  <si>
    <t>DC</t>
  </si>
  <si>
    <t>DE</t>
  </si>
  <si>
    <t>FL</t>
  </si>
  <si>
    <t>GA</t>
  </si>
  <si>
    <t>LA</t>
  </si>
  <si>
    <t>MD</t>
  </si>
  <si>
    <t>MI</t>
  </si>
  <si>
    <t>MS</t>
  </si>
  <si>
    <t>MT</t>
  </si>
  <si>
    <t>NC</t>
  </si>
  <si>
    <t>ND</t>
  </si>
  <si>
    <t>NJ</t>
  </si>
  <si>
    <t>NM</t>
  </si>
  <si>
    <t>NV</t>
  </si>
  <si>
    <t>NY</t>
  </si>
  <si>
    <t>OH</t>
  </si>
  <si>
    <t>OR</t>
  </si>
  <si>
    <t>PA</t>
  </si>
  <si>
    <t>SC</t>
  </si>
  <si>
    <t>TN</t>
  </si>
  <si>
    <t>UT</t>
  </si>
  <si>
    <t>VA</t>
  </si>
  <si>
    <t>WV</t>
  </si>
  <si>
    <t>WY</t>
  </si>
  <si>
    <t>ID</t>
  </si>
  <si>
    <t>MA</t>
  </si>
  <si>
    <t>ME</t>
  </si>
  <si>
    <t>NH</t>
  </si>
  <si>
    <t>RI</t>
  </si>
  <si>
    <t>VT</t>
  </si>
  <si>
    <t>WA</t>
  </si>
  <si>
    <t>AK</t>
  </si>
  <si>
    <t>HI</t>
  </si>
  <si>
    <t>Program Region</t>
  </si>
  <si>
    <t>On-Campus Total COA</t>
  </si>
  <si>
    <t>Total Financial Aid</t>
  </si>
  <si>
    <t>Work-study is reduced to zero for OCS semester(s).</t>
  </si>
  <si>
    <t>Japan</t>
  </si>
  <si>
    <t>Hungary</t>
  </si>
  <si>
    <t>Australia</t>
  </si>
  <si>
    <t>Arcadia</t>
  </si>
  <si>
    <t>England</t>
  </si>
  <si>
    <t>New Zealand</t>
  </si>
  <si>
    <t>India</t>
  </si>
  <si>
    <t>Carleton</t>
  </si>
  <si>
    <t>Carleton Buddhist Studies in India (Fall)</t>
  </si>
  <si>
    <t>Various</t>
  </si>
  <si>
    <t>Carleton Women's and Gender Studies in Europe (Fall)</t>
  </si>
  <si>
    <t>Czech Republic</t>
  </si>
  <si>
    <t>CET</t>
  </si>
  <si>
    <t>CIEE</t>
  </si>
  <si>
    <t>Greece</t>
  </si>
  <si>
    <t>Italy</t>
  </si>
  <si>
    <t>Duke</t>
  </si>
  <si>
    <t>Duke ICCS Rome, Italy (Fall)</t>
  </si>
  <si>
    <t>France</t>
  </si>
  <si>
    <t>Hamilton</t>
  </si>
  <si>
    <t>Hamilton in France (Fall)</t>
  </si>
  <si>
    <t>Spain</t>
  </si>
  <si>
    <t>Austria</t>
  </si>
  <si>
    <t>IES</t>
  </si>
  <si>
    <t>Chile</t>
  </si>
  <si>
    <t>Germany</t>
  </si>
  <si>
    <t>IES Tokyo, Japan (Fall)</t>
  </si>
  <si>
    <t>Netherlands</t>
  </si>
  <si>
    <t>South Africa</t>
  </si>
  <si>
    <t>Middlebury</t>
  </si>
  <si>
    <t>MSID</t>
  </si>
  <si>
    <t>SFS</t>
  </si>
  <si>
    <t>SIT</t>
  </si>
  <si>
    <t>SIT IHP Cities in the 21st Century: People, Planning, and Politics (Fall)</t>
  </si>
  <si>
    <t>Wellesley</t>
  </si>
  <si>
    <t>AY-Fall</t>
  </si>
  <si>
    <t>AY-Spring</t>
  </si>
  <si>
    <t>LSE</t>
  </si>
  <si>
    <t>London School of Economics (AY-Fall)</t>
  </si>
  <si>
    <t>London School of Economics (AY-Spring)</t>
  </si>
  <si>
    <t>The Swedish Program (AY-Fall)</t>
  </si>
  <si>
    <t>The Swedish Program (AY-Spring)</t>
  </si>
  <si>
    <t>This is the estimated amount you can expect to pay per semester.</t>
  </si>
  <si>
    <t>Expense</t>
  </si>
  <si>
    <t>Required Fees</t>
  </si>
  <si>
    <t>Grinnell or Program Tuition</t>
  </si>
  <si>
    <t>Other Required Charges</t>
  </si>
  <si>
    <t>Total Estimated Bill</t>
  </si>
  <si>
    <t>Estimated Balance Due to Grinnell</t>
  </si>
  <si>
    <t>This does not include outside scholarships.</t>
  </si>
  <si>
    <t>Estimated Indirect Expenses</t>
  </si>
  <si>
    <t>Estimated Indirect Expenses You Will Pay</t>
  </si>
  <si>
    <t>The higher of Grinnell or program tuition is charged for OCS.</t>
  </si>
  <si>
    <t>If you are in Grinnell, this assumes you live on campus and enroll in Meal Plan 1.</t>
  </si>
  <si>
    <t>Transportation reflects a standard amount based on student's home region.</t>
  </si>
  <si>
    <t>Optional fees, including those for pre-/post-program language intensives, are not included.</t>
  </si>
  <si>
    <t>This is an estimate of how much you will be responsible for paying toward indirect expenses.</t>
  </si>
  <si>
    <t>Indirect expenses do not appear on the billing statement from Grinnell.</t>
  </si>
  <si>
    <t>Fall Semester OCS Program Notes</t>
  </si>
  <si>
    <t>Spring Semester OCS Program Notes</t>
  </si>
  <si>
    <t>Section I: Estimated Cost of Attendance and Financial Aid</t>
  </si>
  <si>
    <t>Section II: Estimated Billing Breakdown</t>
  </si>
  <si>
    <t>Section III: OCS Program Notes</t>
  </si>
  <si>
    <t>Loan*</t>
  </si>
  <si>
    <t>The Total Cost includes direct (billed) and estimates of indirect (nonbilled) expenses.</t>
  </si>
  <si>
    <t>Your total estimated financial aid is your Total Cost minus Your Family Contribution.</t>
  </si>
  <si>
    <t>This is the Total Estimated Bill minus Total Estimated Financial Aid. If this number is negative (a number in parentheses), this means your financial aid is expected to exceed your direct expenses, creating a credit balance. You can request a refund of your credit balance on or after the first day of on-campus classes by emailing studentaccounts@grinnell.edu. It will be direct deposited into your personal bank account for you to use the funds toward indirect expenses.</t>
  </si>
  <si>
    <t>Total Estimated Responsibility (per semester)</t>
  </si>
  <si>
    <t>Find this on the Aid by Term page of the online financial aid office (student login required). The figure is labeled Total Resources about halfway down the page. The family contribution is for the academic year and is split in half for each semester.</t>
  </si>
  <si>
    <t>Argentina</t>
  </si>
  <si>
    <t>Kyrgyzstan</t>
  </si>
  <si>
    <t>SRAS</t>
  </si>
  <si>
    <t>The Swedish Program (Semester)</t>
  </si>
  <si>
    <t>Syracuse</t>
  </si>
  <si>
    <t>Syracuse: Exploring Central Europe (Fall)</t>
  </si>
  <si>
    <t>Choose from dropdown menu by clicking on the cell and then clicking the down arrow to the right.</t>
  </si>
  <si>
    <t>Choose from dropdown menu by clicking on the cell and then clicking the down arrow to the right. The term (fall, spring, semester, etc.) is identified in parentheses at the end of the program name. If you expect to participate in spring but only fall is available, use fall for estimating purposes, and vice versa. All academic-year-long programs are listed at the end and are notated by "(AY-...)." If your program does not appear at all, email finaid@grinnell.edu to request an estimate. Leave blank if staying on campus. To clear your selection, hit backspace, then enter.</t>
  </si>
  <si>
    <t>Ireland</t>
  </si>
  <si>
    <t>CASA</t>
  </si>
  <si>
    <t>Taiwan</t>
  </si>
  <si>
    <t>CET Taiwan (Semester)</t>
  </si>
  <si>
    <t>China</t>
  </si>
  <si>
    <t>IFSA</t>
  </si>
  <si>
    <t>Mexico</t>
  </si>
  <si>
    <t>Trinity</t>
  </si>
  <si>
    <t>Trinity in Rome, Italy (Semester)</t>
  </si>
  <si>
    <t>Wellesley-in-Aix (Semester)</t>
  </si>
  <si>
    <t>OCS Cost Estimator - Need-Based Financial Aid</t>
  </si>
  <si>
    <r>
      <rPr>
        <b/>
        <sz val="11"/>
        <rFont val="Calibri"/>
        <family val="2"/>
        <scheme val="minor"/>
      </rPr>
      <t>Who is this for?</t>
    </r>
    <r>
      <rPr>
        <sz val="11"/>
        <rFont val="Calibri"/>
        <family val="2"/>
        <scheme val="minor"/>
      </rPr>
      <t xml:space="preserve"> This spreadsheet is only for use by students who receive need-based financial aid (e.g., Harry Hopkins 1912 Grant, Grinnell Grant for QuestBridge, International Grant).</t>
    </r>
    <r>
      <rPr>
        <sz val="11"/>
        <color rgb="FFFF0000"/>
        <rFont val="Calibri"/>
        <family val="2"/>
        <scheme val="minor"/>
      </rPr>
      <t xml:space="preserve"> </t>
    </r>
    <r>
      <rPr>
        <sz val="11"/>
        <rFont val="Calibri"/>
        <family val="2"/>
        <scheme val="minor"/>
      </rPr>
      <t>Grinnell-in-London participants should reach out the Office of Financial Aid for an estimate instead of using this estimator.</t>
    </r>
  </si>
  <si>
    <r>
      <rPr>
        <b/>
        <sz val="11"/>
        <rFont val="Calibri"/>
        <family val="2"/>
        <scheme val="minor"/>
      </rPr>
      <t>For more information:</t>
    </r>
    <r>
      <rPr>
        <sz val="11"/>
        <rFont val="Calibri"/>
        <family val="2"/>
        <scheme val="minor"/>
      </rPr>
      <t xml:space="preserve"> Review the </t>
    </r>
    <r>
      <rPr>
        <u/>
        <sz val="11"/>
        <rFont val="Calibri"/>
        <family val="2"/>
        <scheme val="minor"/>
      </rPr>
      <t>Grinnell College website</t>
    </r>
    <r>
      <rPr>
        <sz val="11"/>
        <rFont val="Calibri"/>
        <family val="2"/>
        <scheme val="minor"/>
      </rPr>
      <t xml:space="preserve"> for more information about how financial aid and billing work for OCS before getting started.</t>
    </r>
  </si>
  <si>
    <t>Name:</t>
  </si>
  <si>
    <t>Fall OCS Program:</t>
  </si>
  <si>
    <t>Spring OCS Program:</t>
  </si>
  <si>
    <t>OCS Semester:</t>
  </si>
  <si>
    <t>Home Region:</t>
  </si>
  <si>
    <t>Family Contribution (for academic year):</t>
  </si>
  <si>
    <t>reflect standard amounts.</t>
  </si>
  <si>
    <t xml:space="preserve">Housing and Food represent the homestay option for OCS; if there is no homestay option, </t>
  </si>
  <si>
    <t>the lowest priced option is used when variable rates are quoted.</t>
  </si>
  <si>
    <t xml:space="preserve">Books, Course Materials, Supplies, and Equipment and Miscellaneous Personal Expenses </t>
  </si>
  <si>
    <t xml:space="preserve">* For domestic students, this does not consider the Federal Direct Loan origination fee, which is withheld from the loan before disbursement. The actual amount of aid disbursed to your account may differ slightly. </t>
  </si>
  <si>
    <t>The estimated loan can be covered by outside scholarships or other resources. You are not required to borrow the loan.</t>
  </si>
  <si>
    <t>Declining the loan generally increases the student/family responsibility and the amount you owe if you do not receive outside scholarships.</t>
  </si>
  <si>
    <t xml:space="preserve">A Grinnell College Loan is offered to international students, which does not have an origination fee. </t>
  </si>
  <si>
    <t>IES Granada, Spain (Spring)</t>
  </si>
  <si>
    <t>SFS Australia (Semester)</t>
  </si>
  <si>
    <t>Senegal</t>
  </si>
  <si>
    <r>
      <rPr>
        <b/>
        <sz val="11"/>
        <color theme="1"/>
        <rFont val="Calibri"/>
        <family val="2"/>
        <scheme val="minor"/>
      </rPr>
      <t>Instructions:</t>
    </r>
    <r>
      <rPr>
        <sz val="11"/>
        <color theme="1"/>
        <rFont val="Calibri"/>
        <family val="2"/>
        <scheme val="minor"/>
      </rPr>
      <t xml:space="preserve"> Enter your information in the purple boxes below. Sections I-III will automatically update. Line-item instructions, explanations, and notes are in italics to the right. This estimator is based on 2024-25 cost information; </t>
    </r>
    <r>
      <rPr>
        <b/>
        <sz val="11"/>
        <color theme="1"/>
        <rFont val="Calibri"/>
        <family val="2"/>
        <scheme val="minor"/>
      </rPr>
      <t>actual financial aid eligibility and costs may differ.</t>
    </r>
  </si>
  <si>
    <t>Arcadia Universiy of New South Wales in Sydney, Australia (Fall)</t>
  </si>
  <si>
    <t>Housing charge appears on bill and reflects self-catered, shared accommodations. Food does not appear on the bill and represents an estimate. Supplemental fees for optional housing, internship, and courses not included.</t>
  </si>
  <si>
    <t>Arcadia University of Oxford St Catherines College (Fall)</t>
  </si>
  <si>
    <t>Housing charge appears on bill and reflects self-catered, shared accommodations. Food does not appear on the bill and represents an estimate. Tuition surcharge for optional lab courses is not included.</t>
  </si>
  <si>
    <t>Arcadia University of Otago in Dunedin, New Zealand (Fall)</t>
  </si>
  <si>
    <t>Housing charge appears on bill and reflects self-catered, shared accommodations. Food does not appear on the bill and represents an estimate.</t>
  </si>
  <si>
    <t>United States</t>
  </si>
  <si>
    <t>Arcadia Intern Philly (Fall)</t>
  </si>
  <si>
    <t>Housing charge appears on bill and assumes Oak Summit housing placement through Arcadia. Food does not appear on the bill and represents an estimate.</t>
  </si>
  <si>
    <t>Arcadia Decolonizing the Mind in Namibia and South Africa (Fall)</t>
  </si>
  <si>
    <t xml:space="preserve">Housing charge appears on bill and includes all food. </t>
  </si>
  <si>
    <t>Budapest Semesters in Mathematics</t>
  </si>
  <si>
    <t>Housing and food do not appear on the bill and represent estimates. Housing estimate includes estimated rent and utilities. Optional pre-program language course not included.</t>
  </si>
  <si>
    <t>Housing charge appears on bill and includes all food. Other fee covers insurance, ISP, and transportation between program sites once in Asia.</t>
  </si>
  <si>
    <t>Housing charge appears on bill and includes all food. Other fee covers insurance and transportation between program sites once in Europe.</t>
  </si>
  <si>
    <t>CASA Dublin, Ireland (Fall)</t>
  </si>
  <si>
    <t>Housing reflects an estimate of the silver ensuite option and does not appear on the bill. Food represents an estimate and does not appear on the bill.</t>
  </si>
  <si>
    <t>CASA Granada, Spain - CLM Tracks (Spring)</t>
  </si>
  <si>
    <t>Housing charge appears on bill and reflects homestay option, which includes all food.</t>
  </si>
  <si>
    <t>CASA Granada, Spain - UGR Tracks (Spring)</t>
  </si>
  <si>
    <t>CASA Seville, Spain (Fall)</t>
  </si>
  <si>
    <t>Housing appears on bill and includes almost all food. Food reflects only the portion of food that is not covered by the housing fee and represents an estimate. It does not appear as a charge on the bill.</t>
  </si>
  <si>
    <t>Colombia</t>
  </si>
  <si>
    <t>CET Colombia (Semester)</t>
  </si>
  <si>
    <t>Housing charge appears on bill and includes student life fees. Food is not charged on bill and represents an estimate.</t>
  </si>
  <si>
    <t>CET Prague, Czech Republic: Film and Non-Film Tracks (Semester)</t>
  </si>
  <si>
    <t>Housing charge appears on bill and includes student life fees. Food is not charged on bill and represents an estimate. Cost is the same for film and non-film tracks.</t>
  </si>
  <si>
    <t>Housing charge appears on bill and reflects homestay option, which includes 2 meals/day. Food reflects only the portion of food that is not covered by the housing fee and represents and estimate. Other fees are insurnce and participation confirmation fee. Participation confirmation fee is paid directly to CIEE.</t>
  </si>
  <si>
    <t>Estonia</t>
  </si>
  <si>
    <t>CIEE Russian Language and European Culture in Tallinn, Estonia (Fall)</t>
  </si>
  <si>
    <t>Singapore</t>
  </si>
  <si>
    <t>CIEE Arts and Sciences in Singapore (Fall)</t>
  </si>
  <si>
    <t>Housing charge appears on bill and reflects base option. Food does not appear on bill and represents an estimate. Other fees are insurance and participation confirmation fee. Participation confirmation fee is paid directly to CIEE.</t>
  </si>
  <si>
    <t>College Year in Athens</t>
  </si>
  <si>
    <t>College Year in Athens (Semester)</t>
  </si>
  <si>
    <t>Housing charge appears on bill and includes student life fees. $1,500 food charge appears on bill, which covers M-F lunches. All other food not covered by this fee is estimated to cost $3,900 and does not appear on the bill.</t>
  </si>
  <si>
    <t>Housing charge appears on bill and includes various fees and most food. Food reflects only the portion of food that is not covered by the housing fee and represents an estimate. Other fee is residence permit.</t>
  </si>
  <si>
    <t>Housing charge appears on the bill and includes other various fees and weekday meals. Food reflects only the portion of food that is not covered by the housing fee and represents an estimate. Other fee is transcript fee.</t>
  </si>
  <si>
    <t>Housing charge appears on the bill and includes all breakfasts and five dinners per week. Food reflects only the portion of food that is not covered by the housing fee and represents an estimate; it does not appear on the bill. Group flight fee not included since it is optional; it is assumed students will book their own flights.</t>
  </si>
  <si>
    <t>IES Vienna, Austria - All Tracks (Fall)</t>
  </si>
  <si>
    <t>Housing appears on the bill. Food does not appear on the bill and reflects an estimate. Other mandatory fee is health insurance. Fees for optional fieldtrips, music lessons, and instrument rental not included.</t>
  </si>
  <si>
    <t>IES Santiago, Chile: Health Studies (Fall)</t>
  </si>
  <si>
    <t>Housing appears on the bill and reflects the homestay option. Housing charge includes 14 meals/week. Food reflects estimated amount for food that is not included in the homestay fee and does not appear on the bill. Other mandatory fee is health insurance. Fee for optional fieldtrips not included.</t>
  </si>
  <si>
    <t>IES Santiago, Chile: Politics, Social Justice, and Language (Fall)</t>
  </si>
  <si>
    <t>IES London, England: Health Practice and Policy (Fall)</t>
  </si>
  <si>
    <t>Housing appears on the bill and reflects base option (residence hall). Food is not charged on the bill and represents an estimate. Other mandatory fee is health insurance. Fees for optional courses and fieldtrips not included.</t>
  </si>
  <si>
    <t>IES London, England: University College London (Fall)</t>
  </si>
  <si>
    <t>Housing appears on the bill. Food is not charged on the bill and represents an estimate. Other mandatory fee is health insurance. Fees for optional UCL Band 2 courses and optional fieldtrips not included.</t>
  </si>
  <si>
    <t>IES Nantes, France (Fall)</t>
  </si>
  <si>
    <t>Housing appears on the bill. Homestay covers 10 meals/week. Food reflects estimated amount for food that is not included in the homestay fee and does not appear on the bill. Other mandatory fee is health insurance.</t>
  </si>
  <si>
    <t>IES Berlin, Germany - Both Tracks (Fall)</t>
  </si>
  <si>
    <t>Housing appears on the bill and reflects the base option. Food is not charged on the bill and represents an estimate. Other mandatory fee is health insurance. Fees for optional extension for local unversity credits and optional fieldtrips not included.</t>
  </si>
  <si>
    <t>IES Milan, Italy - Both Tracks (Fall)</t>
  </si>
  <si>
    <t>Housing appears on the bill and reflects the homestay option. Housing charge includes 12 meals/week. Food reflects estimated amount for food that is not included in the homestay fee and does not appear on the bill. Other mandatory fee is health insurance. Fees for various optional courses and fieldtrips not included.</t>
  </si>
  <si>
    <t>IES Siena, Italy (Fall)</t>
  </si>
  <si>
    <t>IES Nagoya, Japan: Nanzan University (Fall)</t>
  </si>
  <si>
    <t>Housing appears on the bill and reflects the homestay option. Housing charge includes 14 meals/week. Food reflects estimated amount for food that is not included in the homestay fee and does not appear on the bill. Other mandatory fee is health insurance.</t>
  </si>
  <si>
    <t>IES Amsterdam, Netherlands - All Tracks (Fall)</t>
  </si>
  <si>
    <t>Housing appears on the bill and reflects the base (hotel) option. Food is not charged on the bill and represents an estimate. Other mandatory fee is health insurance. Fees for optional Dutch course at INTT and optional fieldtrips not included.</t>
  </si>
  <si>
    <t>IFSA Shanghai, China: International Business (Fall)</t>
  </si>
  <si>
    <t>Housing appears on the bill. Food does not appear on the bill and reflects an estimate.</t>
  </si>
  <si>
    <t>IFSA University of Oxford - St. Edmund Hall in Oxford, England (Fall)</t>
  </si>
  <si>
    <t>Housing appears on the bill and includes a small food allowance. Food represents the estimated amount for food that is not covered by the food allowance and does not appear on the bill. Supplemental fees for various optional courses are not included.</t>
  </si>
  <si>
    <t>Middlebury in Buenos Aires, Argentina (Semester)</t>
  </si>
  <si>
    <t>Housing and food are both included under housing, and they do not appear on the bill. This is an estimate of how much housing and food cost. Other mandatory fee is health insurance. Excursions and orientation fee is included in tuition.</t>
  </si>
  <si>
    <t>MSID Senegal (Fall)</t>
  </si>
  <si>
    <t>Housing appears on the bill and includes most food. Food reflects estimated amount for food that is not included in the housing fee (weekday lunches) and does not appear on the bill. Other mandatory fees are health insurance and deposit. Deposit fee is paid directly to the program. Fee for optional French intensive not included.</t>
  </si>
  <si>
    <t>OTS</t>
  </si>
  <si>
    <t>OTS African Ecology and Conservation in South Africa (Fall)</t>
  </si>
  <si>
    <t>Housing appears on the bill and includes food. Food reflects estimated amount for living expenses incurred during semester break and does not appear on the bill.</t>
  </si>
  <si>
    <t>SEA</t>
  </si>
  <si>
    <t>SEA Climate and Society (Semester)</t>
  </si>
  <si>
    <t>Housing appears on the bill and includes all food.</t>
  </si>
  <si>
    <t>SEA Coral Reef Conservation (Semester)</t>
  </si>
  <si>
    <t>SEA Oceans and Climate (Semester)</t>
  </si>
  <si>
    <t>Housing appears on the bill and includes food. Food reflects estimated amount for living expenses incurred during semester break(s) and does not appear on the bill.</t>
  </si>
  <si>
    <t>SFS Italy (Semester)</t>
  </si>
  <si>
    <t>SIT Chile: Cultural Identity, Social Justice, and Community Development (Semester)</t>
  </si>
  <si>
    <t>SIT Oaxaca, Mexico (Semester)</t>
  </si>
  <si>
    <t>Portugal</t>
  </si>
  <si>
    <t>SIT Portugal: Multimedia Storytelling (Fall)</t>
  </si>
  <si>
    <t>Serbia</t>
  </si>
  <si>
    <t>Housing appears on the bill and includes all food. Travel between program sites is included in tuition.</t>
  </si>
  <si>
    <t>Housing appears on the bill and includes all food. Other fee is for group travel between program sites and back to the U.S. at end of program. Transportation reflects estimated cost to travel to NYC, which is the program's launch site.</t>
  </si>
  <si>
    <t>SRAS Bishkek, Kyrgyzstan - Both Tracks (Semester)</t>
  </si>
  <si>
    <t>Housing appears on the bill and reflects homestay option, which includes 2 meals/day. Food reflects an estimate for the portion of food costs that do not appear on the bill. Other mandatory fees include transcript, insurance, and visa fees.</t>
  </si>
  <si>
    <t>Syracuse in Strasbourg, France (Semester)</t>
  </si>
  <si>
    <t>Housing appears on the bill and includes other miscellaneous fees. It reflects the homestay option, which includes 12 meals/week. Food reflects the unbilled portion of food costs and represents an estimate. Fees associated with optional courses and partner university courses are not included.</t>
  </si>
  <si>
    <t>Syracuse in Florence, Italy (Semester)</t>
  </si>
  <si>
    <t>Housing appears on the bill and includes other miscellaneous fees. It reflects the homestay option, which includes 12 meals/week. Food reflects the unbilled portion of food costs and represents an estimate. Fees associated with optional courses/seminars and partner university courses are not included.</t>
  </si>
  <si>
    <t>Housing appears on the bill and includes other miscellaneous fees. Food does not appear on the bill and reflects an estimate.</t>
  </si>
  <si>
    <t>Housing and food both appear on the bill. Cost of optional trips is not included, but student can potentially have the cost of those waived by The Swedish Program. If interested, reach out to The Swedish Program directly.</t>
  </si>
  <si>
    <t>Tuition fee includes Trinity tuition plus the general fee. Housing is billed and includes housing and most food. Food reflects the unbilled portion of food costs and represents an estimate.</t>
  </si>
  <si>
    <t>Housing and food both appear on the bill. Other fee is travel stipend of $1k that Wellesley reimburses to student to use for flight. Domestic health insurance can be waived and is not included.</t>
  </si>
  <si>
    <t>CET Taiwan (AY-Fall)</t>
  </si>
  <si>
    <t>CET Taiwan (AY-Spring)</t>
  </si>
  <si>
    <t>Housing and food do not appear on the bill and represent estimates.</t>
  </si>
  <si>
    <t>This is how much you are estimated to spend on direct (billed) expenses plus indirect (nonbilled) expenses, and it is also your family contribution+work-study per semester.</t>
  </si>
  <si>
    <t>Total Grants/Scholarships and Loans</t>
  </si>
  <si>
    <t>Ecuador</t>
  </si>
  <si>
    <t>IES Quito, Ecuador: Area Studies and Language (Spring)</t>
  </si>
  <si>
    <t>Housing appears on the bill and reflects the homestay option. Housing charge includes 14 meals/week. Food reflects estimated amount for food that is not included in the homestay fee and does not appear on the bill. Other mandatory fee is health insurance. Fees for various optional courses and fieldtrips not included.</t>
  </si>
  <si>
    <t>IES Quito, Ecuador: Universidad San Francisco de Quito (Spring)</t>
  </si>
  <si>
    <t>Housing appears on the bill and reflects the homestay option. Housing charge includes all food. Other mandatory fee is health insurance. Fees for optional fieldtrips not included.</t>
  </si>
  <si>
    <t>IES London, England: Queen Mary (Fall)</t>
  </si>
  <si>
    <t>Housing appears on the bill. Food is not charged on the bill and represents an estimate. Other mandatory fee is health insurance. Fees for optional fieldtrips not included.</t>
  </si>
  <si>
    <t>IES London, England: Queen Mary (Spring)</t>
  </si>
  <si>
    <t>IES London, England: University College London (Spring)</t>
  </si>
  <si>
    <t>IES Oxford, England: Oxford - St. Catherine's College (Fall)</t>
  </si>
  <si>
    <t>Housing appears on the bill. Food is not charged on the bill and represents an estimate. Other mandatory fee is health insurance. Fees for optional lab-based courses not included.</t>
  </si>
  <si>
    <t>IES Oxford, England: Oxford - St. Catherine's College (Spring)</t>
  </si>
  <si>
    <t>IES Nantes, France (Spring)</t>
  </si>
  <si>
    <t>Housing appears on the bill. Homestay covers 12 meals/week. Food reflects estimated amount for food that is not included in the homestay fee and does not appear on the bill. Other mandatory fee is health insurance.</t>
  </si>
  <si>
    <t>IES Freiburg, Germany: Language and Area Studies (Spring)</t>
  </si>
  <si>
    <t>IES Dublin, Ireland: Writers Program (Spring)</t>
  </si>
  <si>
    <t>Housing appears on the bill and reflects the base option. Food is not charged on the bill and represents an estimate. Other mandatory fee is health insurance. Fees for optional fieldtrips not included.</t>
  </si>
  <si>
    <t>IES Milan, Italy - Both Tracks (Spring)</t>
  </si>
  <si>
    <t>IES Amsterdam, Netherlands - All Tracks (Spring)</t>
  </si>
  <si>
    <t>Housing appears on the bill and reflects the base (short stay) option. Food is not charged on the bill and represents an estimate. Other mandatory fee is health insurance. Fees for optional Dutch course at INTT and optional fieldtrips not included.</t>
  </si>
  <si>
    <t>IES Barcelona, Spain: Arts and Culture (Spring)</t>
  </si>
  <si>
    <t>Housing appears on the bill and reflects the homestay option. Housing charge includes 14 meals/week. Food reflects estimated amount for food that is not included in the homestay fee and does not appear on the bill. Other mandatory fee is health insurance. Optional fieldtrips not included.</t>
  </si>
  <si>
    <t>IES Madrid, Spain: Both Tracks (Fall)</t>
  </si>
  <si>
    <t>IES Madrid, Spain: Both Tracks (Spring)</t>
  </si>
  <si>
    <t>IES Salamanca, Spain (Spring)</t>
  </si>
  <si>
    <t>Housing appears on the bill and reflects the homestay option. Housing charge includes all food. Other mandatory fee is health insurance. Optional fieldtrips not included.</t>
  </si>
  <si>
    <t>Morocco</t>
  </si>
  <si>
    <t>AMIDEAST</t>
  </si>
  <si>
    <t>AMIDEAST Morocco: Both Tracks (Spring)</t>
  </si>
  <si>
    <t>Housing charge reflects homestay option, appears on the bill, and includes most food. Food reflects an estimate of food expenses not included in the housing charge and does not appear on the bill.</t>
  </si>
  <si>
    <t>Arcadia Universiy of New South Wales in Sydney, Australia (Spring)</t>
  </si>
  <si>
    <t>Arcadia University of Otago in Dunedin, New Zealand (Spring)</t>
  </si>
  <si>
    <t>Northern Ireland</t>
  </si>
  <si>
    <t>Arcadia Queens University Belfast (Spring)</t>
  </si>
  <si>
    <t>Budapest Semesters in Mathematics (Semester)</t>
  </si>
  <si>
    <t>CASA Melbourne, Australia (Fall)</t>
  </si>
  <si>
    <t>Housing reflects an estimate of the least expensive housing option and does not appear on the bill. Food represents an estimate and does not appear on the bill.</t>
  </si>
  <si>
    <t>CASA Melbourne, Australia (Spring)</t>
  </si>
  <si>
    <t>CASA Santiago, Chile (Semester)</t>
  </si>
  <si>
    <t>Housing charge appears on bill and includes most food. Food reflects only the portion of food  that is not covered by the housing fee and represents an estimate. It does not appear on the bill.</t>
  </si>
  <si>
    <t>Cuba</t>
  </si>
  <si>
    <t>CASA Havana, Cuba (Fall)</t>
  </si>
  <si>
    <t>Housing charge appears on bill and includes most food. Food reflects only the portion of food  that is not covered by the housing fee (lunches) and represents an estimate. It does not appear on the bill.</t>
  </si>
  <si>
    <t>CASA Dublin, Ireland (Spring)</t>
  </si>
  <si>
    <t>CET Beijing, China (Semester)</t>
  </si>
  <si>
    <t>CIEE Liberal Arts in Argentina (Semester)</t>
  </si>
  <si>
    <t>Housing charge appears on bill and reflects homestay option, which includes 2 meals/day. Food reflects only the portion of food that is not covered by the housing fee and represents an estimate. Other fees are insurnce and participation confirmation fee. Participation confirmation fee is paid directly to CIEE.</t>
  </si>
  <si>
    <t>Ghana</t>
  </si>
  <si>
    <t>Housing charge appears on bill and reflects homestay option, which includes most food. Food reflects only the portion of food that is not covered by the housing fee and represents an estimate. Other fees are insurance and participation confirmation fee. Participation confirmation fee is paid directly to CIEE.</t>
  </si>
  <si>
    <t>CIEE Arts and Sciences in Tokyo, Japan (Spring)</t>
  </si>
  <si>
    <t>CIEE Arts and Sciences in Singapore (Spring)</t>
  </si>
  <si>
    <t>South Korea</t>
  </si>
  <si>
    <t>CIEE Arts and Sciences in Seoul, South Korea (Spring)</t>
  </si>
  <si>
    <t>Housing charge appears on bill and reflects base option. Food does not appear on bill and represents an estimate. Other fees are insurance, visa, and participation confirmation fee. Participation confirmation fee is paid directly to CIEE.</t>
  </si>
  <si>
    <t>DIS Copenhagen, Denmark (Semester)</t>
  </si>
  <si>
    <t>DIS Stockholm, Sweden (Semester)</t>
  </si>
  <si>
    <t>Earlham</t>
  </si>
  <si>
    <t>Earlham Border Studies Program (Semester)</t>
  </si>
  <si>
    <t>Housing and food appear on the bill.</t>
  </si>
  <si>
    <t>Earlham Japan Study at Waseda University (Semester)</t>
  </si>
  <si>
    <t>Housing charge appears on the bill and includes most food. Food reflects an estimated amount of food costs that are not covered by the housing charge; this does not appear on the bill.</t>
  </si>
  <si>
    <t>Hamilton in France (Spring)</t>
  </si>
  <si>
    <t>IES Santiago, Chile: Politics, Social Justice, and Language (Spring)</t>
  </si>
  <si>
    <t>IES Berlin, Germany - Both Tracks (Spring)</t>
  </si>
  <si>
    <t>IES Freiburg, Germany: Environmental Studies and Sustainability (Spring)</t>
  </si>
  <si>
    <t>IFSA Shanghai, China: International Business (Spring)</t>
  </si>
  <si>
    <t>IFSA Merida, Mexico (Spring)</t>
  </si>
  <si>
    <t>Housing and food are both included under housing and appear on the bill. Supplemental fees for various optional labs and field trips are not included.</t>
  </si>
  <si>
    <t>Middlebury - CMRS in Oxford, England (Semester)</t>
  </si>
  <si>
    <t>Housing appears on the bill. Food does not appear on the bill and represents an estimate. Other mandatory fee is health insurance. Excursions and orientation fee is included in tuition.</t>
  </si>
  <si>
    <t>MSID Senegal (Spring)</t>
  </si>
  <si>
    <t>National Theater Institute</t>
  </si>
  <si>
    <t>National Theater Institute Semester (Semester)</t>
  </si>
  <si>
    <t>Housing appears on the bill and includes food.</t>
  </si>
  <si>
    <t>Costa Rica</t>
  </si>
  <si>
    <t>OTS Tropical Biology on a Changing Planet in Costa Rica (Spring)</t>
  </si>
  <si>
    <t>Housing appears on the bill and includes food. Food reflects estimated amount for food costs not included in housing fee; this does not appear on the bill.</t>
  </si>
  <si>
    <t>Bhutan</t>
  </si>
  <si>
    <t>SFS Bhutan (Semester)</t>
  </si>
  <si>
    <t>Housing appear on the bill and includes food. Using Oceania transportation budget since Bhutan is so expensive to get to.</t>
  </si>
  <si>
    <t>SIT Argentina: People, Environment, and Climate Change in Patagonia and Antarctica (Spring)</t>
  </si>
  <si>
    <t>SIT Belgrade, Budapest, and Vienna (Semester)</t>
  </si>
  <si>
    <t>Switzerland</t>
  </si>
  <si>
    <t>SIT Switzerland: Banking, Finance, and Social Responsibility (Spring)</t>
  </si>
  <si>
    <t>SIT IHP Climate Change: The Politics of Land, Water, and Energy Justice (Spring)</t>
  </si>
  <si>
    <t>Housing appears on the bill and includes all food. Transportation reflects estimated cost to travel to California at the beginning of the program and from Ecuador at the end of the program. Transportation among the various program sites is covered and coordinated by SIT.</t>
  </si>
  <si>
    <t>SIT IHP Human Rights: Movement, Power, and Resistance (Spring)</t>
  </si>
  <si>
    <t>Housing appears on the bill and includes all food. Transportation reflects estimated cost to travel to New York at the beginning of the program and from Chile at the end of the program. Transportation among the various program sites is covered and coordinated by SIT.</t>
  </si>
  <si>
    <t>American University</t>
  </si>
  <si>
    <t>American University Washington Semester Program (Semester)</t>
  </si>
  <si>
    <t>Housing reflects double occupancy in TurnKey housing and appears on the bill. Food represents an estimate and does not appear on the bill. Other mandatory fees include technology, program, sports center, and U-Pass fees. Health insurance fee can be waived and is not included.</t>
  </si>
  <si>
    <t>CIEE Liberal Arts in Rennes, France (Spring)</t>
  </si>
  <si>
    <t>Housing charge appears on bill and reflects homestay option, which includes 2+ meals/day. Food reflects only the portion of food that is not covered by the housing fee and represents an estimate. Other fees are insurnce and participation confirmation fee. Participation confirmation fee is paid directly to CIEE.</t>
  </si>
  <si>
    <t>Marine Biological Laboratory</t>
  </si>
  <si>
    <t>MBL Semester in Environmental Science (Fall)</t>
  </si>
  <si>
    <t>Housing and food are both included under housing and appear on the bill. Other fee is for books/labs.</t>
  </si>
  <si>
    <t>SFS Costa Rica (Semester)</t>
  </si>
  <si>
    <t>Scotland</t>
  </si>
  <si>
    <t>Arcadia University of Glasgow (Spring)</t>
  </si>
  <si>
    <t>CIEE in Legon, Ghana - Both Tracks (Spring)</t>
  </si>
  <si>
    <t>ISEP</t>
  </si>
  <si>
    <t>ISEP Study in Seoul - Ewha Womans University (Semester)</t>
  </si>
  <si>
    <t>Housing appears on the bill. Food represents an estimate and does not appear on the bill.</t>
  </si>
  <si>
    <t>LUC</t>
  </si>
  <si>
    <t>Leiden University College (Spring)</t>
  </si>
  <si>
    <t>Housing and food are both estimated and do not appear on the bill. Other required fee is GeoBlue health insurance charged by Grinnell. This assumes 24 weeks of insurance coverage, which is the approximate length of the housing contract.</t>
  </si>
  <si>
    <t>AIT</t>
  </si>
  <si>
    <t>AIT in Budapest, Hungary (Semester)</t>
  </si>
  <si>
    <t>Housing and food do not appear on the bill and represent estimates. Housing estimate includes estimated rent and utilities. Optional language course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</si>
</sst>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scheme val="minor"/>
    </font>
    <font>
      <i/>
      <u/>
      <sz val="10"/>
      <color theme="10"/>
      <name val="Calibri"/>
      <family val="2"/>
      <scheme val="minor"/>
    </font>
    <font>
      <i/>
      <sz val="10"/>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E5E6E4"/>
        <bgColor indexed="64"/>
      </patternFill>
    </fill>
    <fill>
      <patternFill patternType="solid">
        <fgColor rgb="FF7A4282"/>
        <bgColor indexed="64"/>
      </patternFill>
    </fill>
    <fill>
      <patternFill patternType="solid">
        <fgColor theme="1"/>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03">
    <xf numFmtId="0" fontId="0" fillId="0" borderId="0" xfId="0"/>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1" xfId="0" applyFont="1" applyBorder="1"/>
    <xf numFmtId="0" fontId="2" fillId="0" borderId="12" xfId="0" applyFont="1" applyBorder="1"/>
    <xf numFmtId="0" fontId="2" fillId="0" borderId="13" xfId="0" applyFont="1" applyBorder="1"/>
    <xf numFmtId="0" fontId="8" fillId="2" borderId="1" xfId="0" applyFont="1" applyFill="1" applyBorder="1" applyAlignment="1">
      <alignment horizontal="left" wrapText="1"/>
    </xf>
    <xf numFmtId="0" fontId="8" fillId="3" borderId="1" xfId="0" applyFont="1" applyFill="1" applyBorder="1" applyAlignment="1">
      <alignment horizontal="left" wrapText="1"/>
    </xf>
    <xf numFmtId="0" fontId="8" fillId="4" borderId="1" xfId="0" applyFont="1" applyFill="1" applyBorder="1" applyAlignment="1">
      <alignment horizontal="left" wrapText="1"/>
    </xf>
    <xf numFmtId="0" fontId="8" fillId="5" borderId="1" xfId="0" applyFont="1" applyFill="1" applyBorder="1" applyAlignment="1">
      <alignment horizontal="left" wrapText="1"/>
    </xf>
    <xf numFmtId="0" fontId="9" fillId="0" borderId="0" xfId="0" applyFont="1" applyAlignment="1">
      <alignment horizontal="left"/>
    </xf>
    <xf numFmtId="0" fontId="9" fillId="0" borderId="0" xfId="0" applyFont="1" applyAlignment="1">
      <alignment horizontal="left" wrapText="1"/>
    </xf>
    <xf numFmtId="14" fontId="9" fillId="0" borderId="0" xfId="0" applyNumberFormat="1" applyFont="1" applyAlignment="1">
      <alignment horizontal="left" wrapText="1"/>
    </xf>
    <xf numFmtId="0" fontId="10" fillId="0" borderId="0" xfId="0" applyFont="1" applyAlignment="1">
      <alignment horizontal="left" wrapText="1"/>
    </xf>
    <xf numFmtId="0" fontId="10" fillId="0" borderId="0" xfId="0" applyFont="1" applyAlignment="1">
      <alignment horizontal="left"/>
    </xf>
    <xf numFmtId="14" fontId="9" fillId="0" borderId="0" xfId="0" applyNumberFormat="1" applyFont="1" applyAlignment="1">
      <alignment horizontal="left"/>
    </xf>
    <xf numFmtId="0" fontId="0" fillId="0" borderId="19" xfId="0" applyBorder="1"/>
    <xf numFmtId="0" fontId="0" fillId="0" borderId="21" xfId="0" applyBorder="1"/>
    <xf numFmtId="0" fontId="3" fillId="0" borderId="19" xfId="0" applyFont="1" applyBorder="1"/>
    <xf numFmtId="0" fontId="0" fillId="0" borderId="1" xfId="0" applyBorder="1"/>
    <xf numFmtId="0" fontId="0" fillId="0" borderId="30" xfId="0" applyBorder="1"/>
    <xf numFmtId="0" fontId="0" fillId="0" borderId="1" xfId="0" applyBorder="1" applyAlignment="1">
      <alignment wrapText="1"/>
    </xf>
    <xf numFmtId="164" fontId="0" fillId="0" borderId="1" xfId="1" applyNumberFormat="1" applyFont="1" applyBorder="1" applyProtection="1"/>
    <xf numFmtId="0" fontId="6" fillId="0" borderId="30" xfId="0" applyFont="1" applyBorder="1"/>
    <xf numFmtId="0" fontId="6" fillId="0" borderId="30" xfId="0" applyFont="1" applyBorder="1" applyAlignment="1">
      <alignment wrapText="1"/>
    </xf>
    <xf numFmtId="164" fontId="0" fillId="0" borderId="1" xfId="0" applyNumberFormat="1" applyBorder="1"/>
    <xf numFmtId="0" fontId="0" fillId="0" borderId="23" xfId="0" applyBorder="1"/>
    <xf numFmtId="164" fontId="0" fillId="0" borderId="22" xfId="1" applyNumberFormat="1" applyFont="1" applyBorder="1" applyProtection="1"/>
    <xf numFmtId="0" fontId="6" fillId="0" borderId="34" xfId="0" applyFont="1" applyBorder="1" applyAlignment="1">
      <alignment wrapText="1"/>
    </xf>
    <xf numFmtId="164" fontId="0" fillId="0" borderId="1" xfId="1" applyNumberFormat="1" applyFont="1" applyBorder="1"/>
    <xf numFmtId="164" fontId="0" fillId="0" borderId="24" xfId="1" applyNumberFormat="1" applyFont="1" applyBorder="1" applyProtection="1"/>
    <xf numFmtId="0" fontId="0" fillId="0" borderId="25" xfId="0" applyBorder="1"/>
    <xf numFmtId="164" fontId="0" fillId="0" borderId="26" xfId="1" applyNumberFormat="1" applyFont="1" applyBorder="1" applyProtection="1"/>
    <xf numFmtId="0" fontId="8" fillId="0" borderId="0" xfId="0" applyFont="1" applyAlignment="1">
      <alignment horizontal="left" wrapText="1"/>
    </xf>
    <xf numFmtId="0" fontId="0" fillId="0" borderId="0" xfId="0" applyAlignment="1">
      <alignment wrapText="1"/>
    </xf>
    <xf numFmtId="0" fontId="0" fillId="0" borderId="9" xfId="0" applyBorder="1" applyAlignment="1">
      <alignment wrapText="1"/>
    </xf>
    <xf numFmtId="0" fontId="5" fillId="0" borderId="10" xfId="2" applyFont="1" applyBorder="1" applyAlignment="1" applyProtection="1">
      <alignment wrapText="1"/>
    </xf>
    <xf numFmtId="0" fontId="2" fillId="0" borderId="15" xfId="0" applyFont="1" applyBorder="1"/>
    <xf numFmtId="0" fontId="0" fillId="0" borderId="27" xfId="0" applyBorder="1"/>
    <xf numFmtId="0" fontId="0" fillId="0" borderId="36" xfId="0" applyBorder="1"/>
    <xf numFmtId="0" fontId="0" fillId="0" borderId="37" xfId="0" applyBorder="1"/>
    <xf numFmtId="0" fontId="0" fillId="6" borderId="6" xfId="0" applyFill="1" applyBorder="1"/>
    <xf numFmtId="0" fontId="2" fillId="0" borderId="0" xfId="0" applyFont="1"/>
    <xf numFmtId="0" fontId="6" fillId="0" borderId="0" xfId="0" applyFont="1" applyAlignment="1">
      <alignment wrapText="1"/>
    </xf>
    <xf numFmtId="0" fontId="6" fillId="0" borderId="0" xfId="0" applyFont="1"/>
    <xf numFmtId="0" fontId="5" fillId="0" borderId="0" xfId="2" applyFont="1" applyFill="1" applyBorder="1" applyAlignment="1" applyProtection="1">
      <alignment wrapText="1"/>
    </xf>
    <xf numFmtId="0" fontId="2" fillId="0" borderId="30" xfId="0" applyFont="1" applyBorder="1" applyAlignment="1">
      <alignment horizontal="center"/>
    </xf>
    <xf numFmtId="0" fontId="2" fillId="8" borderId="15" xfId="0" applyFont="1" applyFill="1" applyBorder="1" applyAlignment="1">
      <alignment horizontal="left"/>
    </xf>
    <xf numFmtId="0" fontId="2" fillId="8" borderId="29" xfId="0" applyFont="1" applyFill="1" applyBorder="1" applyAlignment="1">
      <alignment horizontal="center"/>
    </xf>
    <xf numFmtId="0" fontId="12" fillId="8" borderId="11" xfId="0" applyFont="1" applyFill="1" applyBorder="1" applyAlignment="1">
      <alignment horizontal="left"/>
    </xf>
    <xf numFmtId="0" fontId="0" fillId="6" borderId="38" xfId="0" applyFill="1" applyBorder="1"/>
    <xf numFmtId="0" fontId="0" fillId="6" borderId="39" xfId="0" applyFill="1" applyBorder="1"/>
    <xf numFmtId="0" fontId="0" fillId="6" borderId="35" xfId="0" applyFill="1" applyBorder="1"/>
    <xf numFmtId="0" fontId="0" fillId="6" borderId="30" xfId="0" applyFill="1" applyBorder="1"/>
    <xf numFmtId="0" fontId="0" fillId="6" borderId="16" xfId="0" applyFill="1" applyBorder="1"/>
    <xf numFmtId="0" fontId="0" fillId="6" borderId="17" xfId="0" applyFill="1" applyBorder="1"/>
    <xf numFmtId="0" fontId="0" fillId="6" borderId="18" xfId="0" applyFill="1" applyBorder="1"/>
    <xf numFmtId="0" fontId="0" fillId="6" borderId="14" xfId="0" applyFill="1" applyBorder="1"/>
    <xf numFmtId="0" fontId="0" fillId="6" borderId="33" xfId="0" applyFill="1" applyBorder="1"/>
    <xf numFmtId="0" fontId="0" fillId="6" borderId="7" xfId="0" applyFill="1" applyBorder="1"/>
    <xf numFmtId="0" fontId="12" fillId="8" borderId="2" xfId="0" applyFont="1" applyFill="1" applyBorder="1" applyAlignment="1">
      <alignment horizontal="left"/>
    </xf>
    <xf numFmtId="0" fontId="12" fillId="8" borderId="3" xfId="0" applyFont="1" applyFill="1" applyBorder="1" applyAlignment="1">
      <alignment horizontal="left"/>
    </xf>
    <xf numFmtId="0" fontId="12" fillId="8" borderId="4" xfId="0" applyFont="1" applyFill="1" applyBorder="1" applyAlignment="1">
      <alignment horizontal="left"/>
    </xf>
    <xf numFmtId="0" fontId="3" fillId="0" borderId="6" xfId="0" applyFont="1" applyBorder="1"/>
    <xf numFmtId="0" fontId="12" fillId="8" borderId="41" xfId="0" applyFont="1" applyFill="1" applyBorder="1" applyAlignment="1">
      <alignment horizontal="left"/>
    </xf>
    <xf numFmtId="0" fontId="3" fillId="0" borderId="0" xfId="0" applyFont="1"/>
    <xf numFmtId="0" fontId="0" fillId="0" borderId="19" xfId="0" applyBorder="1" applyAlignment="1">
      <alignment wrapText="1"/>
    </xf>
    <xf numFmtId="0" fontId="15" fillId="0" borderId="20" xfId="2" applyFont="1" applyBorder="1" applyAlignment="1" applyProtection="1">
      <alignment wrapText="1"/>
    </xf>
    <xf numFmtId="0" fontId="0" fillId="6" borderId="0" xfId="0" applyFill="1"/>
    <xf numFmtId="0" fontId="2" fillId="0" borderId="20" xfId="0" applyFont="1" applyBorder="1" applyAlignment="1">
      <alignment horizontal="center"/>
    </xf>
    <xf numFmtId="0" fontId="6" fillId="0" borderId="28" xfId="0" applyFont="1" applyBorder="1" applyAlignment="1">
      <alignment wrapText="1"/>
    </xf>
    <xf numFmtId="164" fontId="0" fillId="0" borderId="40" xfId="1" applyNumberFormat="1" applyFont="1" applyBorder="1" applyProtection="1"/>
    <xf numFmtId="0" fontId="6" fillId="0" borderId="31" xfId="0" applyFont="1" applyBorder="1" applyAlignment="1">
      <alignment wrapText="1"/>
    </xf>
    <xf numFmtId="0" fontId="0" fillId="0" borderId="40" xfId="0" applyBorder="1"/>
    <xf numFmtId="164" fontId="0" fillId="0" borderId="40" xfId="0" applyNumberFormat="1" applyBorder="1"/>
    <xf numFmtId="164" fontId="0" fillId="0" borderId="40" xfId="1" applyNumberFormat="1" applyFont="1" applyBorder="1"/>
    <xf numFmtId="0" fontId="6" fillId="0" borderId="31" xfId="0" applyFont="1" applyBorder="1"/>
    <xf numFmtId="0" fontId="6" fillId="0" borderId="32" xfId="0" applyFont="1" applyBorder="1" applyAlignment="1">
      <alignment wrapText="1"/>
    </xf>
    <xf numFmtId="0" fontId="6" fillId="0" borderId="33" xfId="0" applyFont="1" applyBorder="1"/>
    <xf numFmtId="0" fontId="6" fillId="0" borderId="33" xfId="0" applyFont="1" applyBorder="1" applyAlignment="1">
      <alignment wrapText="1"/>
    </xf>
    <xf numFmtId="0" fontId="6" fillId="0" borderId="34" xfId="0" applyFont="1" applyBorder="1"/>
    <xf numFmtId="164" fontId="0" fillId="0" borderId="22" xfId="1" applyNumberFormat="1" applyFont="1" applyBorder="1"/>
    <xf numFmtId="164" fontId="0" fillId="0" borderId="42" xfId="1" applyNumberFormat="1" applyFont="1" applyBorder="1"/>
    <xf numFmtId="0" fontId="13" fillId="8" borderId="29" xfId="0" applyFont="1" applyFill="1" applyBorder="1"/>
    <xf numFmtId="0" fontId="6" fillId="6" borderId="10" xfId="0" applyFont="1" applyFill="1" applyBorder="1" applyAlignment="1">
      <alignment wrapText="1"/>
    </xf>
    <xf numFmtId="0" fontId="13" fillId="8" borderId="12" xfId="0" applyFont="1" applyFill="1" applyBorder="1"/>
    <xf numFmtId="0" fontId="0" fillId="6" borderId="38" xfId="0" applyFill="1" applyBorder="1" applyAlignment="1">
      <alignment wrapText="1"/>
    </xf>
    <xf numFmtId="0" fontId="0" fillId="6" borderId="39" xfId="0" applyFill="1" applyBorder="1" applyAlignment="1">
      <alignment wrapText="1"/>
    </xf>
    <xf numFmtId="0" fontId="9" fillId="0" borderId="6" xfId="0" applyFont="1" applyBorder="1"/>
    <xf numFmtId="0" fontId="9" fillId="0" borderId="8" xfId="0" applyFont="1" applyBorder="1"/>
    <xf numFmtId="0" fontId="13" fillId="7" borderId="1" xfId="0" applyFont="1" applyFill="1" applyBorder="1" applyProtection="1">
      <protection locked="0"/>
    </xf>
    <xf numFmtId="0" fontId="13" fillId="7" borderId="1" xfId="0" applyFont="1" applyFill="1" applyBorder="1" applyAlignment="1" applyProtection="1">
      <alignment wrapText="1"/>
      <protection locked="0"/>
    </xf>
    <xf numFmtId="164" fontId="13" fillId="7" borderId="22" xfId="1" applyNumberFormat="1" applyFont="1" applyFill="1" applyBorder="1" applyProtection="1">
      <protection locked="0"/>
    </xf>
    <xf numFmtId="0" fontId="9" fillId="9" borderId="0" xfId="0" applyFont="1" applyFill="1" applyAlignment="1">
      <alignment horizontal="left" wrapText="1"/>
    </xf>
    <xf numFmtId="1" fontId="9" fillId="0" borderId="0" xfId="0" applyNumberFormat="1" applyFont="1" applyAlignment="1">
      <alignment horizontal="left"/>
    </xf>
    <xf numFmtId="1" fontId="10" fillId="0" borderId="0" xfId="0" applyNumberFormat="1" applyFont="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5E6E4"/>
      <color rgb="FF7A42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innell.edu/admission/financial-aid/cost-attendance/off-campus-study" TargetMode="External"/><Relationship Id="rId1" Type="http://schemas.openxmlformats.org/officeDocument/2006/relationships/hyperlink" Target="http://www.grinnell.edu/online-financial-ai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60"/>
  <sheetViews>
    <sheetView showGridLines="0" tabSelected="1" workbookViewId="0">
      <selection activeCell="C6" sqref="C6"/>
    </sheetView>
  </sheetViews>
  <sheetFormatPr defaultRowHeight="15" x14ac:dyDescent="0.25"/>
  <cols>
    <col min="1" max="1" width="9.140625" customWidth="1"/>
    <col min="2" max="2" width="45.7109375" customWidth="1"/>
    <col min="3" max="4" width="42.7109375" customWidth="1"/>
    <col min="5" max="5" width="35.7109375" customWidth="1"/>
    <col min="6" max="6" width="71.42578125" customWidth="1"/>
  </cols>
  <sheetData>
    <row r="1" spans="2:6" ht="48" customHeight="1" thickBot="1" x14ac:dyDescent="0.3"/>
    <row r="2" spans="2:6" x14ac:dyDescent="0.25">
      <c r="B2" s="10"/>
      <c r="C2" s="44" t="s">
        <v>189</v>
      </c>
      <c r="D2" s="11"/>
      <c r="E2" s="49"/>
    </row>
    <row r="3" spans="2:6" ht="6" customHeight="1" x14ac:dyDescent="0.25">
      <c r="B3" s="57"/>
      <c r="C3" s="58"/>
      <c r="D3" s="59"/>
    </row>
    <row r="4" spans="2:6" ht="105" x14ac:dyDescent="0.25">
      <c r="B4" s="73" t="s">
        <v>190</v>
      </c>
      <c r="C4" s="28" t="s">
        <v>209</v>
      </c>
      <c r="D4" s="74" t="s">
        <v>191</v>
      </c>
      <c r="E4" s="41"/>
    </row>
    <row r="5" spans="2:6" ht="6" customHeight="1" x14ac:dyDescent="0.25">
      <c r="B5" s="48"/>
      <c r="C5" s="75"/>
      <c r="D5" s="66"/>
    </row>
    <row r="6" spans="2:6" x14ac:dyDescent="0.25">
      <c r="B6" s="23" t="s">
        <v>192</v>
      </c>
      <c r="C6" s="97"/>
      <c r="D6" s="76" t="s">
        <v>32</v>
      </c>
      <c r="E6" s="49"/>
    </row>
    <row r="7" spans="2:6" ht="153.75" x14ac:dyDescent="0.25">
      <c r="B7" s="23" t="s">
        <v>193</v>
      </c>
      <c r="C7" s="98"/>
      <c r="D7" s="77" t="s">
        <v>178</v>
      </c>
      <c r="E7" s="50"/>
    </row>
    <row r="8" spans="2:6" ht="153.75" x14ac:dyDescent="0.25">
      <c r="B8" s="23" t="s">
        <v>194</v>
      </c>
      <c r="C8" s="98"/>
      <c r="D8" s="77" t="s">
        <v>178</v>
      </c>
      <c r="E8" s="50"/>
    </row>
    <row r="9" spans="2:6" ht="37.5" customHeight="1" x14ac:dyDescent="0.25">
      <c r="B9" s="23" t="s">
        <v>195</v>
      </c>
      <c r="C9" s="97"/>
      <c r="D9" s="77" t="s">
        <v>177</v>
      </c>
      <c r="E9" s="51"/>
    </row>
    <row r="10" spans="2:6" ht="37.5" customHeight="1" x14ac:dyDescent="0.25">
      <c r="B10" s="23" t="s">
        <v>196</v>
      </c>
      <c r="C10" s="97"/>
      <c r="D10" s="77" t="s">
        <v>177</v>
      </c>
      <c r="E10" s="51"/>
    </row>
    <row r="11" spans="2:6" ht="75" customHeight="1" thickBot="1" x14ac:dyDescent="0.3">
      <c r="B11" s="24" t="s">
        <v>197</v>
      </c>
      <c r="C11" s="99">
        <v>0</v>
      </c>
      <c r="D11" s="43" t="s">
        <v>170</v>
      </c>
      <c r="E11" s="52"/>
    </row>
    <row r="12" spans="2:6" ht="6" customHeight="1" thickBot="1" x14ac:dyDescent="0.3">
      <c r="B12" s="48"/>
      <c r="C12" s="75"/>
      <c r="D12" s="66"/>
    </row>
    <row r="13" spans="2:6" x14ac:dyDescent="0.25">
      <c r="B13" s="56" t="s">
        <v>162</v>
      </c>
      <c r="C13" s="54"/>
      <c r="D13" s="54"/>
      <c r="E13" s="54"/>
      <c r="F13" s="55"/>
    </row>
    <row r="14" spans="2:6" x14ac:dyDescent="0.25">
      <c r="B14" s="25" t="s">
        <v>15</v>
      </c>
      <c r="C14" s="26" t="s">
        <v>3</v>
      </c>
      <c r="D14" s="26" t="s">
        <v>4</v>
      </c>
      <c r="E14" s="80" t="s">
        <v>12</v>
      </c>
      <c r="F14" s="53" t="s">
        <v>32</v>
      </c>
    </row>
    <row r="15" spans="2:6" x14ac:dyDescent="0.25">
      <c r="B15" s="23"/>
      <c r="C15" s="28" t="str">
        <f>IF(ISBLANK(C7),"On Campus",C7)</f>
        <v>On Campus</v>
      </c>
      <c r="D15" s="28" t="str">
        <f>IF(ISBLANK(C8),"On Campus",C8)</f>
        <v>On Campus</v>
      </c>
      <c r="E15" s="80"/>
      <c r="F15" s="27"/>
    </row>
    <row r="16" spans="2:6" x14ac:dyDescent="0.25">
      <c r="B16" s="23" t="s">
        <v>5</v>
      </c>
      <c r="C16" s="29">
        <f>IF(ISBLANK(C7),33780,INDEX('Program List'!F4:F194,MATCH(C7,'Program List'!D4:D194,0)))</f>
        <v>33780</v>
      </c>
      <c r="D16" s="29">
        <f>IF(ISBLANK(C8),33780,INDEX('Program List'!F4:F194,MATCH(C8,'Program List'!D4:D194,0)))</f>
        <v>33780</v>
      </c>
      <c r="E16" s="78">
        <f>C16+D16</f>
        <v>67560</v>
      </c>
      <c r="F16" s="30" t="s">
        <v>154</v>
      </c>
    </row>
    <row r="17" spans="2:6" ht="15" customHeight="1" x14ac:dyDescent="0.25">
      <c r="B17" s="23" t="s">
        <v>6</v>
      </c>
      <c r="C17" s="29">
        <f>IF(ISBLANK(C7),273,INDEX('Program List'!I4:I194,MATCH(C7,'Program List'!D4:D194,0)))</f>
        <v>273</v>
      </c>
      <c r="D17" s="29">
        <f>IF(ISBLANK(C8),273,INDEX('Program List'!I4:I194,MATCH(C8,'Program List'!D4:D194,0)))</f>
        <v>273</v>
      </c>
      <c r="E17" s="78">
        <f t="shared" ref="E17:E23" si="0">C17+D17</f>
        <v>546</v>
      </c>
      <c r="F17" s="79" t="s">
        <v>157</v>
      </c>
    </row>
    <row r="18" spans="2:6" ht="15" customHeight="1" x14ac:dyDescent="0.25">
      <c r="B18" s="23" t="s">
        <v>7</v>
      </c>
      <c r="C18" s="29">
        <f>IF(ISBLANK(C7),3938,INDEX('Program List'!J4:J194,MATCH(C7,'Program List'!D4:D194,0)))</f>
        <v>3938</v>
      </c>
      <c r="D18" s="29">
        <f>IF(ISBLANK(C8),3938,INDEX('Program List'!J4:J194,MATCH(C8,'Program List'!D4:D194,0)))</f>
        <v>3938</v>
      </c>
      <c r="E18" s="78">
        <f t="shared" si="0"/>
        <v>7876</v>
      </c>
      <c r="F18" s="83" t="s">
        <v>199</v>
      </c>
    </row>
    <row r="19" spans="2:6" x14ac:dyDescent="0.25">
      <c r="B19" s="23" t="s">
        <v>8</v>
      </c>
      <c r="C19" s="29">
        <f>IF(ISBLANK(C7),4483,INDEX('Program List'!K4:K194,MATCH(C7,'Program List'!D4:D194,0)))</f>
        <v>4483</v>
      </c>
      <c r="D19" s="29">
        <f>IF(ISBLANK(C8),4483,INDEX('Program List'!K4:K194,MATCH(C8,'Program List'!D4:D194,0)))</f>
        <v>4483</v>
      </c>
      <c r="E19" s="78">
        <f t="shared" si="0"/>
        <v>8966</v>
      </c>
      <c r="F19" s="84" t="s">
        <v>200</v>
      </c>
    </row>
    <row r="20" spans="2:6" ht="15" customHeight="1" x14ac:dyDescent="0.25">
      <c r="B20" s="23" t="s">
        <v>10</v>
      </c>
      <c r="C20" s="29">
        <v>400</v>
      </c>
      <c r="D20" s="29">
        <v>400</v>
      </c>
      <c r="E20" s="78">
        <f t="shared" si="0"/>
        <v>800</v>
      </c>
      <c r="F20" s="85" t="s">
        <v>201</v>
      </c>
    </row>
    <row r="21" spans="2:6" x14ac:dyDescent="0.25">
      <c r="B21" s="23" t="s">
        <v>11</v>
      </c>
      <c r="C21" s="29">
        <f>IF(ISBLANK(C7),550,1500)</f>
        <v>550</v>
      </c>
      <c r="D21" s="29">
        <f>IF(ISBLANK(C8),550,1500)</f>
        <v>550</v>
      </c>
      <c r="E21" s="78">
        <f t="shared" si="0"/>
        <v>1100</v>
      </c>
      <c r="F21" s="86" t="s">
        <v>198</v>
      </c>
    </row>
    <row r="22" spans="2:6" x14ac:dyDescent="0.25">
      <c r="B22" s="23" t="s">
        <v>9</v>
      </c>
      <c r="C22" s="29" t="e">
        <f>IF(ISBLANK(C7),INDEX(Tables!B2:B53,MATCH('OCS Cost Estimator'!C10,Tables!A2:A53,0)),IF(C9="Academic Year (1 program)",E22/2,INDEX(Tables!C2:K53,MATCH('OCS Cost Estimator'!C10,Tables!A2:A53,0),MATCH(Tables!P2,Tables!C1:K1,0))))</f>
        <v>#N/A</v>
      </c>
      <c r="D22" s="29" t="e">
        <f>IF(ISBLANK(C8),INDEX(Tables!B2:B53,MATCH('OCS Cost Estimator'!C10,Tables!A2:A53,0)),IF(C9="Academic Year (1 program)",E22/2,INDEX(Tables!C2:K53,MATCH('OCS Cost Estimator'!C10,Tables!A2:A53,0),MATCH(Tables!P3,Tables!C1:K1,0))))</f>
        <v>#N/A</v>
      </c>
      <c r="E22" s="78" t="e">
        <f>IF(C9="Academic Year (1 program)",INDEX(Tables!C2:K53,MATCH('OCS Cost Estimator'!C10,Tables!A2:A53,0),MATCH(Tables!P3,Tables!C1:K1,0)),C22+D22)</f>
        <v>#N/A</v>
      </c>
      <c r="F22" s="30" t="s">
        <v>156</v>
      </c>
    </row>
    <row r="23" spans="2:6" x14ac:dyDescent="0.25">
      <c r="B23" s="23" t="s">
        <v>14</v>
      </c>
      <c r="C23" s="29" t="e">
        <f>SUM(C16:C22)</f>
        <v>#N/A</v>
      </c>
      <c r="D23" s="29" t="e">
        <f>SUM(D16:D22)</f>
        <v>#N/A</v>
      </c>
      <c r="E23" s="78" t="e">
        <f t="shared" si="0"/>
        <v>#N/A</v>
      </c>
      <c r="F23" s="30" t="s">
        <v>166</v>
      </c>
    </row>
    <row r="24" spans="2:6" ht="6" customHeight="1" x14ac:dyDescent="0.25">
      <c r="B24" s="57"/>
      <c r="C24" s="58"/>
      <c r="D24" s="58"/>
      <c r="E24" s="58"/>
      <c r="F24" s="60"/>
    </row>
    <row r="25" spans="2:6" x14ac:dyDescent="0.25">
      <c r="B25" s="25" t="s">
        <v>13</v>
      </c>
      <c r="C25" s="32">
        <f>E25/2</f>
        <v>0</v>
      </c>
      <c r="D25" s="32">
        <f>E25/2</f>
        <v>0</v>
      </c>
      <c r="E25" s="81">
        <f>C11</f>
        <v>0</v>
      </c>
      <c r="F25" s="30" t="s">
        <v>144</v>
      </c>
    </row>
    <row r="26" spans="2:6" ht="6" customHeight="1" x14ac:dyDescent="0.25">
      <c r="B26" s="57"/>
      <c r="C26" s="58"/>
      <c r="D26" s="58"/>
      <c r="E26" s="58"/>
      <c r="F26" s="60"/>
    </row>
    <row r="27" spans="2:6" x14ac:dyDescent="0.25">
      <c r="B27" s="25" t="s">
        <v>16</v>
      </c>
      <c r="C27" s="26"/>
      <c r="D27" s="26"/>
      <c r="E27" s="80"/>
      <c r="F27" s="27"/>
    </row>
    <row r="28" spans="2:6" x14ac:dyDescent="0.25">
      <c r="B28" s="23" t="s">
        <v>17</v>
      </c>
      <c r="C28" s="36" t="e">
        <f>IF(C15="On Campus",C23-C25-1575,IF(C23&lt;INDEX(Tables!L2:L53,MATCH('OCS Cost Estimator'!C10,Tables!A2:A53,0))+1175,C23-C25,INDEX(Tables!L2:L53,MATCH('OCS Cost Estimator'!C10,Tables!A2:A53,0))-C25+1175))</f>
        <v>#N/A</v>
      </c>
      <c r="D28" s="36" t="e">
        <f>IF(D15="On Campus",D23-D25-1575,IF(D23&lt;INDEX(Tables!L2:L53,MATCH('OCS Cost Estimator'!C10,Tables!A2:A53,0))+1175,D23-D25,INDEX(Tables!L2:L53,MATCH('OCS Cost Estimator'!C10,Tables!A2:A53,0))-D25+1175))</f>
        <v>#N/A</v>
      </c>
      <c r="E28" s="82" t="e">
        <f>C28+D28</f>
        <v>#N/A</v>
      </c>
      <c r="F28" s="30" t="s">
        <v>151</v>
      </c>
    </row>
    <row r="29" spans="2:6" x14ac:dyDescent="0.25">
      <c r="B29" s="23" t="s">
        <v>18</v>
      </c>
      <c r="C29" s="36">
        <f>IF(C15="On Campus",1575,0)</f>
        <v>1575</v>
      </c>
      <c r="D29" s="36">
        <f>IF(D15="On Campus",1575,0)</f>
        <v>1575</v>
      </c>
      <c r="E29" s="82">
        <f>C29+D29</f>
        <v>3150</v>
      </c>
      <c r="F29" s="30" t="s">
        <v>101</v>
      </c>
    </row>
    <row r="30" spans="2:6" x14ac:dyDescent="0.25">
      <c r="B30" s="23" t="s">
        <v>165</v>
      </c>
      <c r="C30" s="36" t="e">
        <f>IF(C28+C29+C25=C23,0,C23-C25-C28-C29)</f>
        <v>#N/A</v>
      </c>
      <c r="D30" s="36" t="e">
        <f>IF(D28+D29+D25=D23,0,D23-D25-D28-D29)</f>
        <v>#N/A</v>
      </c>
      <c r="E30" s="82" t="e">
        <f>C30+D30</f>
        <v>#N/A</v>
      </c>
      <c r="F30" s="30"/>
    </row>
    <row r="31" spans="2:6" ht="15.75" thickBot="1" x14ac:dyDescent="0.3">
      <c r="B31" s="24" t="s">
        <v>100</v>
      </c>
      <c r="C31" s="88" t="e">
        <f>C28+C29+C30</f>
        <v>#N/A</v>
      </c>
      <c r="D31" s="88" t="e">
        <f>D28+D29+D30</f>
        <v>#N/A</v>
      </c>
      <c r="E31" s="89" t="e">
        <f>C31+D31</f>
        <v>#N/A</v>
      </c>
      <c r="F31" s="87" t="s">
        <v>167</v>
      </c>
    </row>
    <row r="32" spans="2:6" ht="6" customHeight="1" thickBot="1" x14ac:dyDescent="0.3">
      <c r="B32" s="61"/>
      <c r="C32" s="62"/>
      <c r="D32" s="62"/>
      <c r="E32" s="63"/>
      <c r="F32" s="64"/>
    </row>
    <row r="33" spans="2:6" x14ac:dyDescent="0.25">
      <c r="B33" s="67" t="s">
        <v>163</v>
      </c>
      <c r="C33" s="68"/>
      <c r="D33" s="68"/>
      <c r="E33" s="69"/>
      <c r="F33" s="90"/>
    </row>
    <row r="34" spans="2:6" x14ac:dyDescent="0.25">
      <c r="B34" s="25" t="s">
        <v>145</v>
      </c>
      <c r="C34" s="26" t="s">
        <v>3</v>
      </c>
      <c r="D34" s="26" t="s">
        <v>4</v>
      </c>
      <c r="E34" s="45"/>
      <c r="F34" s="53" t="s">
        <v>32</v>
      </c>
    </row>
    <row r="35" spans="2:6" x14ac:dyDescent="0.25">
      <c r="B35" s="23" t="s">
        <v>146</v>
      </c>
      <c r="C35" s="32">
        <f>C17</f>
        <v>273</v>
      </c>
      <c r="D35" s="32">
        <f>D17</f>
        <v>273</v>
      </c>
      <c r="E35" s="46"/>
      <c r="F35" s="27"/>
    </row>
    <row r="36" spans="2:6" x14ac:dyDescent="0.25">
      <c r="B36" s="23" t="s">
        <v>147</v>
      </c>
      <c r="C36" s="32">
        <f>C16</f>
        <v>33780</v>
      </c>
      <c r="D36" s="32">
        <f>D16</f>
        <v>33780</v>
      </c>
      <c r="E36" s="46"/>
      <c r="F36" s="27"/>
    </row>
    <row r="37" spans="2:6" x14ac:dyDescent="0.25">
      <c r="B37" s="23" t="s">
        <v>148</v>
      </c>
      <c r="C37" s="32">
        <f>IF(ISBLANK(C7),C18+C19,C38-C36-C35)</f>
        <v>8421</v>
      </c>
      <c r="D37" s="29">
        <f>IF(ISBLANK(C8),D18+D19,D38-D36-D35)</f>
        <v>8421</v>
      </c>
      <c r="E37" s="46"/>
      <c r="F37" s="30" t="s">
        <v>155</v>
      </c>
    </row>
    <row r="38" spans="2:6" x14ac:dyDescent="0.25">
      <c r="B38" s="33" t="s">
        <v>149</v>
      </c>
      <c r="C38" s="37">
        <f>IF(ISBLANK(C7),C16+C17+C18+C19,INDEX('Program List'!M4:M194,MATCH(C7,'Program List'!D4:D194,0)))</f>
        <v>42474</v>
      </c>
      <c r="D38" s="37">
        <f>IF(ISBLANK(C8),D16+D17+D18+D19,INDEX('Program List'!M4:M194,MATCH(C8,'Program List'!D4:D194,0)))</f>
        <v>42474</v>
      </c>
      <c r="E38" s="46"/>
      <c r="F38" s="27"/>
    </row>
    <row r="39" spans="2:6" ht="6" customHeight="1" x14ac:dyDescent="0.25">
      <c r="B39" s="57"/>
      <c r="C39" s="58"/>
      <c r="D39" s="58"/>
      <c r="E39" s="59"/>
      <c r="F39" s="60"/>
    </row>
    <row r="40" spans="2:6" x14ac:dyDescent="0.25">
      <c r="B40" s="38" t="s">
        <v>308</v>
      </c>
      <c r="C40" s="39" t="e">
        <f>C28+C30</f>
        <v>#N/A</v>
      </c>
      <c r="D40" s="39" t="e">
        <f>D28+D30</f>
        <v>#N/A</v>
      </c>
      <c r="E40" s="6"/>
      <c r="F40" s="30" t="s">
        <v>151</v>
      </c>
    </row>
    <row r="41" spans="2:6" ht="6" customHeight="1" x14ac:dyDescent="0.25">
      <c r="B41" s="57"/>
      <c r="C41" s="58"/>
      <c r="D41" s="58"/>
      <c r="E41" s="59"/>
      <c r="F41" s="65"/>
    </row>
    <row r="42" spans="2:6" ht="77.25" x14ac:dyDescent="0.25">
      <c r="B42" s="23" t="s">
        <v>150</v>
      </c>
      <c r="C42" s="32" t="e">
        <f>C38-C28-C30</f>
        <v>#N/A</v>
      </c>
      <c r="D42" s="32" t="e">
        <f>D38-D28-D30</f>
        <v>#N/A</v>
      </c>
      <c r="E42" s="45"/>
      <c r="F42" s="31" t="s">
        <v>168</v>
      </c>
    </row>
    <row r="43" spans="2:6" x14ac:dyDescent="0.25">
      <c r="B43" s="23" t="s">
        <v>152</v>
      </c>
      <c r="C43" s="29" t="e">
        <f>IF(ISBLANK(C7),C20+C21+C22,INDEX('Program List'!N4:N194,MATCH(C7,'Program List'!D4:D194,0))+C22)</f>
        <v>#N/A</v>
      </c>
      <c r="D43" s="29" t="e">
        <f>IF(ISBLANK(C8),D20+D21+D22,INDEX('Program List'!N4:N194,MATCH(C8,'Program List'!D4:D194,0))+D22)</f>
        <v>#N/A</v>
      </c>
      <c r="E43" s="46"/>
      <c r="F43" s="30" t="s">
        <v>159</v>
      </c>
    </row>
    <row r="44" spans="2:6" ht="15" customHeight="1" x14ac:dyDescent="0.25">
      <c r="B44" s="23" t="s">
        <v>153</v>
      </c>
      <c r="C44" s="29" t="e">
        <f>IF(C42&gt;0,C43,C42+C43)</f>
        <v>#N/A</v>
      </c>
      <c r="D44" s="29" t="e">
        <f>IF(D42&gt;0,D43,D42+D43)</f>
        <v>#N/A</v>
      </c>
      <c r="E44" s="46"/>
      <c r="F44" s="31" t="s">
        <v>158</v>
      </c>
    </row>
    <row r="45" spans="2:6" ht="27" thickBot="1" x14ac:dyDescent="0.3">
      <c r="B45" s="24" t="s">
        <v>169</v>
      </c>
      <c r="C45" s="34" t="e">
        <f>IF(C42&gt;0,C42+C43,C44)</f>
        <v>#N/A</v>
      </c>
      <c r="D45" s="34" t="e">
        <f>IF(D42&gt;0,D42+D43,D44)</f>
        <v>#N/A</v>
      </c>
      <c r="E45" s="47"/>
      <c r="F45" s="35" t="s">
        <v>307</v>
      </c>
    </row>
    <row r="46" spans="2:6" ht="6" customHeight="1" thickBot="1" x14ac:dyDescent="0.3">
      <c r="B46" s="61"/>
      <c r="C46" s="62"/>
      <c r="D46" s="62"/>
      <c r="E46" s="63"/>
      <c r="F46" s="91"/>
    </row>
    <row r="47" spans="2:6" x14ac:dyDescent="0.25">
      <c r="B47" s="67" t="s">
        <v>164</v>
      </c>
      <c r="C47" s="68"/>
      <c r="D47" s="68"/>
      <c r="E47" s="71"/>
      <c r="F47" s="92"/>
    </row>
    <row r="48" spans="2:6" x14ac:dyDescent="0.25">
      <c r="B48" s="70" t="s">
        <v>160</v>
      </c>
      <c r="C48" s="72"/>
      <c r="D48" s="72"/>
      <c r="E48" s="72"/>
      <c r="F48" s="6"/>
    </row>
    <row r="49" spans="2:6" x14ac:dyDescent="0.25">
      <c r="B49" s="95" t="str">
        <f>IF(ISBLANK(C7),"N/A",INDEX('Program List'!Q4:Q194,MATCH(C7,'Program List'!D4:D194,0)))</f>
        <v>N/A</v>
      </c>
      <c r="C49" s="41"/>
      <c r="D49" s="41"/>
      <c r="E49" s="41"/>
      <c r="F49" s="6"/>
    </row>
    <row r="50" spans="2:6" ht="6" customHeight="1" x14ac:dyDescent="0.25">
      <c r="B50" s="93"/>
      <c r="C50" s="94"/>
      <c r="D50" s="94"/>
      <c r="E50" s="94"/>
      <c r="F50" s="59"/>
    </row>
    <row r="51" spans="2:6" x14ac:dyDescent="0.25">
      <c r="B51" s="70" t="s">
        <v>161</v>
      </c>
      <c r="C51" s="72"/>
      <c r="D51" s="72"/>
      <c r="E51" s="72"/>
      <c r="F51" s="6"/>
    </row>
    <row r="52" spans="2:6" ht="15.75" thickBot="1" x14ac:dyDescent="0.3">
      <c r="B52" s="96" t="str">
        <f>IF(ISBLANK(C8),"N/A",INDEX('Program List'!Q4:Q194,MATCH(C8,'Program List'!D4:D194,0)))</f>
        <v>N/A</v>
      </c>
      <c r="C52" s="42"/>
      <c r="D52" s="42"/>
      <c r="E52" s="42"/>
      <c r="F52" s="9"/>
    </row>
    <row r="55" spans="2:6" x14ac:dyDescent="0.25">
      <c r="B55" t="s">
        <v>202</v>
      </c>
      <c r="C55" s="41"/>
      <c r="D55" s="41"/>
      <c r="E55" s="41"/>
    </row>
    <row r="56" spans="2:6" x14ac:dyDescent="0.25">
      <c r="B56" t="s">
        <v>205</v>
      </c>
      <c r="C56" s="41"/>
      <c r="D56" s="41"/>
      <c r="E56" s="41"/>
    </row>
    <row r="57" spans="2:6" x14ac:dyDescent="0.25">
      <c r="B57" t="s">
        <v>203</v>
      </c>
      <c r="C57" s="41"/>
      <c r="D57" s="41"/>
      <c r="E57" s="41"/>
    </row>
    <row r="58" spans="2:6" x14ac:dyDescent="0.25">
      <c r="B58" t="s">
        <v>204</v>
      </c>
      <c r="C58" s="41"/>
      <c r="D58" s="41"/>
      <c r="E58" s="41"/>
    </row>
    <row r="60" spans="2:6" ht="60" customHeight="1" x14ac:dyDescent="0.25"/>
  </sheetData>
  <sheetProtection sheet="1" objects="1" scenarios="1"/>
  <dataValidations count="2">
    <dataValidation type="list" allowBlank="1" showInputMessage="1" showErrorMessage="1" sqref="C10" xr:uid="{00000000-0002-0000-0000-000000000000}">
      <formula1>"AL,AK,AZ,AR,CA,CO,CT,DE,DC,FL,GA,HI,ID,IL,IN,IA,KS,KY,LA,ME,MD,MA,MI,MN,MS,MO,MT,NE,NV,NH,NJ,NM,NY,NC,ND,OH,OK,OR,PA,RI,SC,SD,TN,TX,UT,VT,VA,WA,WV,WI,WY,International/domestic student living abroad"</formula1>
    </dataValidation>
    <dataValidation type="list" allowBlank="1" showInputMessage="1" showErrorMessage="1" sqref="C9" xr:uid="{00000000-0002-0000-0000-000001000000}">
      <formula1>"Fall,Spring,Academic Year (1 program),Academic Year (2 programs)"</formula1>
    </dataValidation>
  </dataValidations>
  <hyperlinks>
    <hyperlink ref="D11" r:id="rId1" display="Find this on the View/Accept Aid page of the online financial aid office (student login required)." xr:uid="{00000000-0004-0000-0000-000000000000}"/>
    <hyperlink ref="D4" r:id="rId2" display="Review the Grinnell College website for more information about how financial aid works for OCS before getting started." xr:uid="{FF16A372-7D9D-4351-AA27-866C51F865ED}"/>
  </hyperlinks>
  <pageMargins left="0.7" right="0.7" top="0.75" bottom="0.75" header="0.3" footer="0.3"/>
  <pageSetup orientation="portrait" horizontalDpi="300" verticalDpi="300"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'Program List'!$D$2:$D$194</xm:f>
          </x14:formula1>
          <xm:sqref>C7:C8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56"/>
  <sheetViews>
    <sheetView workbookViewId="0">
      <selection activeCell="D4" sqref="D4"/>
    </sheetView>
  </sheetViews>
  <sheetFormatPr defaultRowHeight="12.75" x14ac:dyDescent="0.2"/>
  <cols>
    <col min="1" max="1" width="10.5703125" style="18" customWidth="1"/>
    <col min="2" max="2" width="10.28515625" style="18" customWidth="1"/>
    <col min="3" max="3" width="13.140625" style="17" bestFit="1" customWidth="1"/>
    <col min="4" max="4" width="12.140625" style="17" customWidth="1"/>
    <col min="5" max="5" width="8" style="18" bestFit="1" customWidth="1"/>
    <col min="6" max="6" width="8.7109375" style="17" bestFit="1" customWidth="1"/>
    <col min="7" max="7" width="9.7109375" style="17" bestFit="1" customWidth="1"/>
    <col min="8" max="8" width="18.85546875" style="17" customWidth="1"/>
    <col min="9" max="9" width="11.140625" style="17" bestFit="1" customWidth="1"/>
    <col min="10" max="10" width="9.42578125" style="17" bestFit="1" customWidth="1"/>
    <col min="11" max="11" width="7.85546875" style="17" bestFit="1" customWidth="1"/>
    <col min="12" max="12" width="12" style="17" customWidth="1"/>
    <col min="13" max="13" width="10" style="17" customWidth="1"/>
    <col min="14" max="15" width="14.28515625" style="17" customWidth="1"/>
    <col min="16" max="16" width="10.7109375" style="17" customWidth="1"/>
    <col min="17" max="17" width="38.85546875" style="17" customWidth="1"/>
    <col min="18" max="16384" width="9.140625" style="17"/>
  </cols>
  <sheetData>
    <row r="1" spans="1:17" ht="38.25" x14ac:dyDescent="0.2">
      <c r="A1" s="13" t="s">
        <v>19</v>
      </c>
      <c r="B1" s="13" t="s">
        <v>20</v>
      </c>
      <c r="C1" s="13" t="s">
        <v>21</v>
      </c>
      <c r="D1" s="13" t="s">
        <v>1</v>
      </c>
      <c r="E1" s="13" t="s">
        <v>22</v>
      </c>
      <c r="F1" s="14" t="s">
        <v>5</v>
      </c>
      <c r="G1" s="14" t="s">
        <v>23</v>
      </c>
      <c r="H1" s="14" t="s">
        <v>24</v>
      </c>
      <c r="I1" s="14" t="s">
        <v>25</v>
      </c>
      <c r="J1" s="14" t="s">
        <v>7</v>
      </c>
      <c r="K1" s="14" t="s">
        <v>26</v>
      </c>
      <c r="L1" s="15" t="s">
        <v>27</v>
      </c>
      <c r="M1" s="15" t="s">
        <v>28</v>
      </c>
      <c r="N1" s="15" t="s">
        <v>29</v>
      </c>
      <c r="O1" s="15" t="s">
        <v>30</v>
      </c>
      <c r="P1" s="16" t="s">
        <v>31</v>
      </c>
      <c r="Q1" s="16" t="s">
        <v>32</v>
      </c>
    </row>
    <row r="2" spans="1:17" x14ac:dyDescent="0.2">
      <c r="A2" s="40"/>
      <c r="B2" s="40"/>
      <c r="C2" s="40"/>
      <c r="D2" s="40"/>
      <c r="E2" s="40"/>
      <c r="F2" s="40"/>
      <c r="G2" s="40"/>
      <c r="H2" s="40"/>
      <c r="I2" s="40"/>
      <c r="J2" s="40"/>
      <c r="K2" s="40"/>
      <c r="L2" s="40"/>
      <c r="M2" s="40"/>
      <c r="N2" s="40"/>
      <c r="O2" s="40"/>
      <c r="P2" s="40"/>
      <c r="Q2" s="40"/>
    </row>
    <row r="3" spans="1:17" ht="51" x14ac:dyDescent="0.2">
      <c r="A3" s="18" t="s">
        <v>103</v>
      </c>
      <c r="B3" s="18" t="s">
        <v>34</v>
      </c>
      <c r="C3" s="18" t="s">
        <v>415</v>
      </c>
      <c r="D3" s="18" t="s">
        <v>416</v>
      </c>
      <c r="E3" s="18" t="s">
        <v>0</v>
      </c>
      <c r="F3" s="18">
        <v>33780</v>
      </c>
      <c r="G3" s="18">
        <v>350</v>
      </c>
      <c r="H3" s="18">
        <v>0</v>
      </c>
      <c r="I3" s="18">
        <f t="shared" ref="I3" si="0">G3+H3</f>
        <v>350</v>
      </c>
      <c r="J3" s="18">
        <v>2200</v>
      </c>
      <c r="K3" s="18">
        <v>3000</v>
      </c>
      <c r="L3" s="17">
        <f t="shared" ref="L3" si="1">F3+G3+H3+J3+K3+400+1500</f>
        <v>41230</v>
      </c>
      <c r="M3" s="17">
        <f>F3+I3</f>
        <v>34130</v>
      </c>
      <c r="N3" s="17">
        <f>400+1500+K3+J3</f>
        <v>7100</v>
      </c>
      <c r="O3" s="17">
        <f>H3</f>
        <v>0</v>
      </c>
      <c r="P3" s="19">
        <v>45554</v>
      </c>
      <c r="Q3" s="18" t="s">
        <v>417</v>
      </c>
    </row>
    <row r="4" spans="1:17" ht="89.25" x14ac:dyDescent="0.2">
      <c r="A4" s="18" t="s">
        <v>216</v>
      </c>
      <c r="B4" s="18" t="s">
        <v>42</v>
      </c>
      <c r="C4" s="18" t="s">
        <v>397</v>
      </c>
      <c r="D4" s="18" t="s">
        <v>398</v>
      </c>
      <c r="E4" s="18" t="s">
        <v>0</v>
      </c>
      <c r="F4" s="18">
        <v>33780</v>
      </c>
      <c r="G4" s="18">
        <v>350</v>
      </c>
      <c r="H4" s="18">
        <f>120+80+65+136</f>
        <v>401</v>
      </c>
      <c r="I4" s="18">
        <f t="shared" ref="I4:I121" si="2">G4+H4</f>
        <v>751</v>
      </c>
      <c r="J4" s="18">
        <v>6150</v>
      </c>
      <c r="K4" s="18">
        <v>3177</v>
      </c>
      <c r="L4" s="17">
        <f t="shared" ref="L4:L64" si="3">F4+G4+H4+J4+K4+400+1500</f>
        <v>45758</v>
      </c>
      <c r="M4" s="17">
        <f>F4+I4+J4</f>
        <v>40681</v>
      </c>
      <c r="N4" s="17">
        <f>400+1500+K4</f>
        <v>5077</v>
      </c>
      <c r="O4" s="17">
        <f t="shared" ref="O4:O17" si="4">H4+J4</f>
        <v>6551</v>
      </c>
      <c r="P4" s="19">
        <v>45566</v>
      </c>
      <c r="Q4" s="18" t="s">
        <v>399</v>
      </c>
    </row>
    <row r="5" spans="1:17" ht="63.75" x14ac:dyDescent="0.2">
      <c r="A5" s="18" t="s">
        <v>335</v>
      </c>
      <c r="B5" s="18" t="s">
        <v>38</v>
      </c>
      <c r="C5" s="18" t="s">
        <v>336</v>
      </c>
      <c r="D5" s="18" t="s">
        <v>337</v>
      </c>
      <c r="E5" s="18" t="s">
        <v>4</v>
      </c>
      <c r="F5" s="18">
        <v>33780</v>
      </c>
      <c r="G5" s="18">
        <v>350</v>
      </c>
      <c r="H5" s="18">
        <v>0</v>
      </c>
      <c r="I5" s="18">
        <f t="shared" si="2"/>
        <v>350</v>
      </c>
      <c r="J5" s="18">
        <v>3650</v>
      </c>
      <c r="K5" s="18">
        <v>600</v>
      </c>
      <c r="L5" s="17">
        <f t="shared" si="3"/>
        <v>40280</v>
      </c>
      <c r="M5" s="17">
        <f t="shared" ref="M5:M25" si="5">F5+I5+J5</f>
        <v>37780</v>
      </c>
      <c r="N5" s="17">
        <f t="shared" ref="N5:N25" si="6">400+1500+K5</f>
        <v>2500</v>
      </c>
      <c r="O5" s="17">
        <f t="shared" si="4"/>
        <v>3650</v>
      </c>
      <c r="P5" s="19">
        <v>45544</v>
      </c>
      <c r="Q5" s="18" t="s">
        <v>338</v>
      </c>
    </row>
    <row r="6" spans="1:17" ht="89.25" x14ac:dyDescent="0.2">
      <c r="A6" s="18" t="s">
        <v>104</v>
      </c>
      <c r="B6" s="18" t="s">
        <v>43</v>
      </c>
      <c r="C6" s="18" t="s">
        <v>105</v>
      </c>
      <c r="D6" s="18" t="s">
        <v>210</v>
      </c>
      <c r="E6" s="18" t="s">
        <v>3</v>
      </c>
      <c r="F6" s="18">
        <v>33780</v>
      </c>
      <c r="G6" s="18">
        <v>350</v>
      </c>
      <c r="H6" s="18">
        <v>0</v>
      </c>
      <c r="I6" s="18">
        <f t="shared" si="2"/>
        <v>350</v>
      </c>
      <c r="J6" s="18">
        <v>6650</v>
      </c>
      <c r="K6" s="18">
        <v>2450</v>
      </c>
      <c r="L6" s="17">
        <f t="shared" si="3"/>
        <v>45130</v>
      </c>
      <c r="M6" s="17">
        <f t="shared" si="5"/>
        <v>40780</v>
      </c>
      <c r="N6" s="17">
        <f t="shared" si="6"/>
        <v>4350</v>
      </c>
      <c r="O6" s="17">
        <f t="shared" si="4"/>
        <v>6650</v>
      </c>
      <c r="P6" s="19">
        <v>45392</v>
      </c>
      <c r="Q6" s="18" t="s">
        <v>211</v>
      </c>
    </row>
    <row r="7" spans="1:17" ht="89.25" x14ac:dyDescent="0.2">
      <c r="A7" s="18" t="s">
        <v>104</v>
      </c>
      <c r="B7" s="18" t="s">
        <v>43</v>
      </c>
      <c r="C7" s="18" t="s">
        <v>105</v>
      </c>
      <c r="D7" s="18" t="s">
        <v>339</v>
      </c>
      <c r="E7" s="18" t="s">
        <v>4</v>
      </c>
      <c r="F7" s="18">
        <v>33780</v>
      </c>
      <c r="G7" s="18">
        <v>350</v>
      </c>
      <c r="H7" s="18">
        <v>0</v>
      </c>
      <c r="I7" s="18">
        <f t="shared" si="2"/>
        <v>350</v>
      </c>
      <c r="J7" s="18">
        <v>6880</v>
      </c>
      <c r="K7" s="18">
        <v>2625</v>
      </c>
      <c r="L7" s="17">
        <f t="shared" si="3"/>
        <v>45535</v>
      </c>
      <c r="M7" s="17">
        <f t="shared" si="5"/>
        <v>41010</v>
      </c>
      <c r="N7" s="17">
        <f t="shared" si="6"/>
        <v>4525</v>
      </c>
      <c r="O7" s="17">
        <f t="shared" si="4"/>
        <v>6880</v>
      </c>
      <c r="P7" s="19">
        <v>45561</v>
      </c>
      <c r="Q7" s="18" t="s">
        <v>211</v>
      </c>
    </row>
    <row r="8" spans="1:17" ht="63.75" x14ac:dyDescent="0.2">
      <c r="A8" s="18" t="s">
        <v>106</v>
      </c>
      <c r="B8" s="18" t="s">
        <v>34</v>
      </c>
      <c r="C8" s="18" t="s">
        <v>105</v>
      </c>
      <c r="D8" s="18" t="s">
        <v>212</v>
      </c>
      <c r="E8" s="18" t="s">
        <v>3</v>
      </c>
      <c r="F8" s="18">
        <v>33780</v>
      </c>
      <c r="G8" s="18">
        <v>350</v>
      </c>
      <c r="H8" s="18">
        <v>0</v>
      </c>
      <c r="I8" s="18">
        <f t="shared" si="2"/>
        <v>350</v>
      </c>
      <c r="J8" s="18">
        <v>2530</v>
      </c>
      <c r="K8" s="18">
        <v>1485</v>
      </c>
      <c r="L8" s="17">
        <f>F8+G8+H8+J8+K8+400+1500</f>
        <v>40045</v>
      </c>
      <c r="M8" s="17">
        <f>F8+I8+J8</f>
        <v>36660</v>
      </c>
      <c r="N8" s="17">
        <f>400+1500+K8</f>
        <v>3385</v>
      </c>
      <c r="O8" s="17">
        <f>H8+J8</f>
        <v>2530</v>
      </c>
      <c r="P8" s="19">
        <v>45411</v>
      </c>
      <c r="Q8" s="18" t="s">
        <v>213</v>
      </c>
    </row>
    <row r="9" spans="1:17" ht="63.75" x14ac:dyDescent="0.2">
      <c r="A9" s="18" t="s">
        <v>107</v>
      </c>
      <c r="B9" s="18" t="s">
        <v>43</v>
      </c>
      <c r="C9" s="18" t="s">
        <v>105</v>
      </c>
      <c r="D9" s="18" t="s">
        <v>214</v>
      </c>
      <c r="E9" s="18" t="s">
        <v>3</v>
      </c>
      <c r="F9" s="18">
        <v>33780</v>
      </c>
      <c r="G9" s="18">
        <v>350</v>
      </c>
      <c r="H9" s="18">
        <v>0</v>
      </c>
      <c r="I9" s="18">
        <f t="shared" si="2"/>
        <v>350</v>
      </c>
      <c r="J9" s="18">
        <v>4070</v>
      </c>
      <c r="K9" s="18">
        <v>1835</v>
      </c>
      <c r="L9" s="17">
        <f t="shared" si="3"/>
        <v>41935</v>
      </c>
      <c r="M9" s="17">
        <f t="shared" si="5"/>
        <v>38200</v>
      </c>
      <c r="N9" s="17">
        <f t="shared" si="6"/>
        <v>3735</v>
      </c>
      <c r="O9" s="17">
        <f t="shared" si="4"/>
        <v>4070</v>
      </c>
      <c r="P9" s="19">
        <v>45392</v>
      </c>
      <c r="Q9" s="18" t="s">
        <v>215</v>
      </c>
    </row>
    <row r="10" spans="1:17" ht="76.5" x14ac:dyDescent="0.2">
      <c r="A10" s="18" t="s">
        <v>107</v>
      </c>
      <c r="B10" s="18" t="s">
        <v>43</v>
      </c>
      <c r="C10" s="18" t="s">
        <v>105</v>
      </c>
      <c r="D10" s="18" t="s">
        <v>340</v>
      </c>
      <c r="E10" s="18" t="s">
        <v>4</v>
      </c>
      <c r="F10" s="18">
        <v>33780</v>
      </c>
      <c r="G10" s="18">
        <v>350</v>
      </c>
      <c r="H10" s="18">
        <v>0</v>
      </c>
      <c r="I10" s="18">
        <f t="shared" si="2"/>
        <v>350</v>
      </c>
      <c r="J10" s="18">
        <v>4220</v>
      </c>
      <c r="K10" s="18">
        <v>1765</v>
      </c>
      <c r="L10" s="17">
        <f t="shared" si="3"/>
        <v>42015</v>
      </c>
      <c r="M10" s="17">
        <f t="shared" si="5"/>
        <v>38350</v>
      </c>
      <c r="N10" s="17">
        <f t="shared" si="6"/>
        <v>3665</v>
      </c>
      <c r="O10" s="17">
        <f t="shared" si="4"/>
        <v>4220</v>
      </c>
      <c r="P10" s="19">
        <v>45561</v>
      </c>
      <c r="Q10" s="18" t="s">
        <v>215</v>
      </c>
    </row>
    <row r="11" spans="1:17" ht="63.75" x14ac:dyDescent="0.2">
      <c r="A11" s="18" t="s">
        <v>341</v>
      </c>
      <c r="B11" s="18" t="s">
        <v>34</v>
      </c>
      <c r="C11" s="18" t="s">
        <v>105</v>
      </c>
      <c r="D11" s="18" t="s">
        <v>342</v>
      </c>
      <c r="E11" s="18" t="s">
        <v>4</v>
      </c>
      <c r="F11" s="18">
        <v>33780</v>
      </c>
      <c r="G11" s="18">
        <v>350</v>
      </c>
      <c r="H11" s="18">
        <v>0</v>
      </c>
      <c r="I11" s="18">
        <f t="shared" si="2"/>
        <v>350</v>
      </c>
      <c r="J11" s="18">
        <v>4910</v>
      </c>
      <c r="K11" s="18">
        <v>3470</v>
      </c>
      <c r="L11" s="17">
        <f t="shared" si="3"/>
        <v>44410</v>
      </c>
      <c r="M11" s="17">
        <f t="shared" si="5"/>
        <v>39040</v>
      </c>
      <c r="N11" s="17">
        <f t="shared" si="6"/>
        <v>5370</v>
      </c>
      <c r="O11" s="17">
        <f>H11+J11</f>
        <v>4910</v>
      </c>
      <c r="P11" s="19">
        <v>45561</v>
      </c>
      <c r="Q11" s="18" t="s">
        <v>215</v>
      </c>
    </row>
    <row r="12" spans="1:17" ht="51" x14ac:dyDescent="0.2">
      <c r="A12" s="18" t="s">
        <v>406</v>
      </c>
      <c r="B12" s="18" t="s">
        <v>34</v>
      </c>
      <c r="C12" s="18" t="s">
        <v>105</v>
      </c>
      <c r="D12" s="18" t="s">
        <v>407</v>
      </c>
      <c r="E12" s="18" t="s">
        <v>4</v>
      </c>
      <c r="F12" s="18">
        <v>33780</v>
      </c>
      <c r="G12" s="18">
        <v>350</v>
      </c>
      <c r="H12" s="18">
        <v>0</v>
      </c>
      <c r="I12" s="18">
        <f t="shared" si="2"/>
        <v>350</v>
      </c>
      <c r="J12" s="18">
        <v>4710</v>
      </c>
      <c r="K12" s="18">
        <v>2475</v>
      </c>
      <c r="L12" s="17">
        <f t="shared" si="3"/>
        <v>43215</v>
      </c>
      <c r="M12" s="17">
        <f t="shared" si="5"/>
        <v>38840</v>
      </c>
      <c r="N12" s="17">
        <f>400+1500+K12</f>
        <v>4375</v>
      </c>
      <c r="O12" s="17">
        <f>H12+J12</f>
        <v>4710</v>
      </c>
      <c r="P12" s="19">
        <v>45579</v>
      </c>
      <c r="Q12" s="18" t="s">
        <v>215</v>
      </c>
    </row>
    <row r="13" spans="1:17" ht="51" x14ac:dyDescent="0.2">
      <c r="A13" s="18" t="s">
        <v>216</v>
      </c>
      <c r="B13" s="18" t="s">
        <v>42</v>
      </c>
      <c r="C13" s="18" t="s">
        <v>105</v>
      </c>
      <c r="D13" s="18" t="s">
        <v>217</v>
      </c>
      <c r="E13" s="18" t="s">
        <v>3</v>
      </c>
      <c r="F13" s="18">
        <v>33780</v>
      </c>
      <c r="G13" s="18">
        <v>350</v>
      </c>
      <c r="H13" s="18">
        <v>0</v>
      </c>
      <c r="I13" s="18">
        <f t="shared" si="2"/>
        <v>350</v>
      </c>
      <c r="J13" s="18">
        <v>4250</v>
      </c>
      <c r="K13" s="18">
        <v>1650</v>
      </c>
      <c r="L13" s="17">
        <f t="shared" si="3"/>
        <v>41930</v>
      </c>
      <c r="M13" s="17">
        <f t="shared" si="5"/>
        <v>38380</v>
      </c>
      <c r="N13" s="17">
        <f t="shared" si="6"/>
        <v>3550</v>
      </c>
      <c r="O13" s="17">
        <f t="shared" si="4"/>
        <v>4250</v>
      </c>
      <c r="P13" s="19">
        <v>45394</v>
      </c>
      <c r="Q13" s="18" t="s">
        <v>218</v>
      </c>
    </row>
    <row r="14" spans="1:17" ht="76.5" x14ac:dyDescent="0.2">
      <c r="A14" s="18" t="s">
        <v>111</v>
      </c>
      <c r="B14" s="18" t="s">
        <v>38</v>
      </c>
      <c r="C14" s="18" t="s">
        <v>105</v>
      </c>
      <c r="D14" s="18" t="s">
        <v>219</v>
      </c>
      <c r="E14" s="18" t="s">
        <v>3</v>
      </c>
      <c r="F14" s="18">
        <v>33780</v>
      </c>
      <c r="G14" s="18">
        <v>350</v>
      </c>
      <c r="H14" s="18">
        <v>0</v>
      </c>
      <c r="I14" s="18">
        <f t="shared" si="2"/>
        <v>350</v>
      </c>
      <c r="J14" s="18">
        <v>3300</v>
      </c>
      <c r="K14" s="18">
        <v>0</v>
      </c>
      <c r="L14" s="17">
        <f t="shared" si="3"/>
        <v>39330</v>
      </c>
      <c r="M14" s="17">
        <f t="shared" si="5"/>
        <v>37430</v>
      </c>
      <c r="N14" s="17">
        <f t="shared" si="6"/>
        <v>1900</v>
      </c>
      <c r="O14" s="17">
        <f t="shared" si="4"/>
        <v>3300</v>
      </c>
      <c r="P14" s="19">
        <v>45392</v>
      </c>
      <c r="Q14" s="18" t="s">
        <v>220</v>
      </c>
    </row>
    <row r="15" spans="1:17" ht="51" x14ac:dyDescent="0.2">
      <c r="A15" s="18" t="s">
        <v>103</v>
      </c>
      <c r="B15" s="18" t="s">
        <v>34</v>
      </c>
      <c r="C15" s="18" t="s">
        <v>221</v>
      </c>
      <c r="D15" s="18" t="s">
        <v>343</v>
      </c>
      <c r="E15" s="18" t="s">
        <v>0</v>
      </c>
      <c r="F15" s="18">
        <v>33780</v>
      </c>
      <c r="G15" s="18">
        <v>350</v>
      </c>
      <c r="H15" s="18">
        <v>0</v>
      </c>
      <c r="I15" s="18">
        <f t="shared" si="2"/>
        <v>350</v>
      </c>
      <c r="J15" s="18">
        <v>3250</v>
      </c>
      <c r="K15" s="18">
        <v>3150</v>
      </c>
      <c r="L15" s="17">
        <f>F15+G15+H15+J15+K15+400+1500</f>
        <v>42430</v>
      </c>
      <c r="M15" s="17">
        <f>F15+I15</f>
        <v>34130</v>
      </c>
      <c r="N15" s="17">
        <f>400+1500+K15+J15</f>
        <v>8300</v>
      </c>
      <c r="O15" s="17">
        <f>H15</f>
        <v>0</v>
      </c>
      <c r="P15" s="19">
        <v>45551</v>
      </c>
      <c r="Q15" s="18" t="s">
        <v>222</v>
      </c>
    </row>
    <row r="16" spans="1:17" ht="51" x14ac:dyDescent="0.2">
      <c r="A16" s="18" t="s">
        <v>108</v>
      </c>
      <c r="B16" s="18" t="s">
        <v>39</v>
      </c>
      <c r="C16" s="18" t="s">
        <v>109</v>
      </c>
      <c r="D16" s="18" t="s">
        <v>110</v>
      </c>
      <c r="E16" s="18" t="s">
        <v>3</v>
      </c>
      <c r="F16" s="18">
        <v>33780</v>
      </c>
      <c r="G16" s="18">
        <v>350</v>
      </c>
      <c r="H16" s="18">
        <v>2036</v>
      </c>
      <c r="I16" s="18">
        <f t="shared" si="2"/>
        <v>2386</v>
      </c>
      <c r="J16" s="18">
        <v>5904</v>
      </c>
      <c r="K16" s="18">
        <v>0</v>
      </c>
      <c r="L16" s="17">
        <f t="shared" si="3"/>
        <v>43970</v>
      </c>
      <c r="M16" s="17">
        <f t="shared" si="5"/>
        <v>42070</v>
      </c>
      <c r="N16" s="17">
        <f t="shared" si="6"/>
        <v>1900</v>
      </c>
      <c r="O16" s="17">
        <f t="shared" si="4"/>
        <v>7940</v>
      </c>
      <c r="P16" s="19">
        <v>45385</v>
      </c>
      <c r="Q16" s="18" t="s">
        <v>223</v>
      </c>
    </row>
    <row r="17" spans="1:17" ht="63.75" x14ac:dyDescent="0.2">
      <c r="A17" s="18" t="s">
        <v>111</v>
      </c>
      <c r="B17" s="18" t="s">
        <v>34</v>
      </c>
      <c r="C17" s="18" t="s">
        <v>109</v>
      </c>
      <c r="D17" s="18" t="s">
        <v>112</v>
      </c>
      <c r="E17" s="18" t="s">
        <v>3</v>
      </c>
      <c r="F17" s="18">
        <v>33780</v>
      </c>
      <c r="G17" s="18">
        <v>350</v>
      </c>
      <c r="H17" s="18">
        <v>1010</v>
      </c>
      <c r="I17" s="18">
        <f t="shared" si="2"/>
        <v>1360</v>
      </c>
      <c r="J17" s="18">
        <v>7565</v>
      </c>
      <c r="K17" s="18">
        <v>0</v>
      </c>
      <c r="L17" s="17">
        <f t="shared" si="3"/>
        <v>44605</v>
      </c>
      <c r="M17" s="17">
        <f t="shared" si="5"/>
        <v>42705</v>
      </c>
      <c r="N17" s="17">
        <f t="shared" si="6"/>
        <v>1900</v>
      </c>
      <c r="O17" s="17">
        <f t="shared" si="4"/>
        <v>8575</v>
      </c>
      <c r="P17" s="19">
        <v>45385</v>
      </c>
      <c r="Q17" s="18" t="s">
        <v>224</v>
      </c>
    </row>
    <row r="18" spans="1:17" ht="51" x14ac:dyDescent="0.2">
      <c r="A18" s="18" t="s">
        <v>104</v>
      </c>
      <c r="B18" s="18" t="s">
        <v>43</v>
      </c>
      <c r="C18" s="18" t="s">
        <v>180</v>
      </c>
      <c r="D18" s="18" t="s">
        <v>344</v>
      </c>
      <c r="E18" s="18" t="s">
        <v>3</v>
      </c>
      <c r="F18" s="18">
        <v>33780</v>
      </c>
      <c r="G18" s="18">
        <v>350</v>
      </c>
      <c r="H18" s="18">
        <v>0</v>
      </c>
      <c r="I18" s="18">
        <f t="shared" si="2"/>
        <v>350</v>
      </c>
      <c r="J18" s="18">
        <v>7600</v>
      </c>
      <c r="K18" s="18">
        <v>1800</v>
      </c>
      <c r="L18" s="17">
        <f t="shared" si="3"/>
        <v>45430</v>
      </c>
      <c r="M18" s="17">
        <f>F18+I18</f>
        <v>34130</v>
      </c>
      <c r="N18" s="17">
        <f>400+1500+K18+J18</f>
        <v>11300</v>
      </c>
      <c r="O18" s="17">
        <f>H18</f>
        <v>0</v>
      </c>
      <c r="P18" s="19">
        <v>45492</v>
      </c>
      <c r="Q18" s="18" t="s">
        <v>345</v>
      </c>
    </row>
    <row r="19" spans="1:17" ht="51" x14ac:dyDescent="0.2">
      <c r="A19" s="18" t="s">
        <v>104</v>
      </c>
      <c r="B19" s="18" t="s">
        <v>43</v>
      </c>
      <c r="C19" s="18" t="s">
        <v>180</v>
      </c>
      <c r="D19" s="18" t="s">
        <v>346</v>
      </c>
      <c r="E19" s="18" t="s">
        <v>4</v>
      </c>
      <c r="F19" s="18">
        <v>33780</v>
      </c>
      <c r="G19" s="18">
        <v>350</v>
      </c>
      <c r="H19" s="18">
        <v>0</v>
      </c>
      <c r="I19" s="18">
        <f t="shared" si="2"/>
        <v>350</v>
      </c>
      <c r="J19" s="18">
        <v>6900</v>
      </c>
      <c r="K19" s="18">
        <v>1900</v>
      </c>
      <c r="L19" s="17">
        <f t="shared" si="3"/>
        <v>44830</v>
      </c>
      <c r="M19" s="17">
        <f>F19+I19</f>
        <v>34130</v>
      </c>
      <c r="N19" s="17">
        <f>400+1500+K19+J19</f>
        <v>10700</v>
      </c>
      <c r="O19" s="17">
        <f>H19</f>
        <v>0</v>
      </c>
      <c r="P19" s="19">
        <v>45492</v>
      </c>
      <c r="Q19" s="18" t="s">
        <v>345</v>
      </c>
    </row>
    <row r="20" spans="1:17" ht="63.75" x14ac:dyDescent="0.2">
      <c r="A20" s="18" t="s">
        <v>126</v>
      </c>
      <c r="B20" s="18" t="s">
        <v>44</v>
      </c>
      <c r="C20" s="18" t="s">
        <v>180</v>
      </c>
      <c r="D20" s="18" t="s">
        <v>347</v>
      </c>
      <c r="E20" s="18" t="s">
        <v>0</v>
      </c>
      <c r="F20" s="18">
        <v>33780</v>
      </c>
      <c r="G20" s="18">
        <v>350</v>
      </c>
      <c r="H20" s="18">
        <v>0</v>
      </c>
      <c r="I20" s="18">
        <f t="shared" si="2"/>
        <v>350</v>
      </c>
      <c r="J20" s="18">
        <v>6620</v>
      </c>
      <c r="K20" s="18">
        <v>750</v>
      </c>
      <c r="L20" s="17">
        <f t="shared" si="3"/>
        <v>43400</v>
      </c>
      <c r="M20" s="17">
        <f>F20+I20+J20</f>
        <v>40750</v>
      </c>
      <c r="N20" s="17">
        <f>400+1500+K20</f>
        <v>2650</v>
      </c>
      <c r="O20" s="17">
        <f>H20+J20</f>
        <v>6620</v>
      </c>
      <c r="P20" s="19">
        <v>45541</v>
      </c>
      <c r="Q20" s="18" t="s">
        <v>348</v>
      </c>
    </row>
    <row r="21" spans="1:17" ht="63.75" x14ac:dyDescent="0.2">
      <c r="A21" s="18" t="s">
        <v>349</v>
      </c>
      <c r="B21" s="18" t="s">
        <v>40</v>
      </c>
      <c r="C21" s="18" t="s">
        <v>180</v>
      </c>
      <c r="D21" s="18" t="s">
        <v>350</v>
      </c>
      <c r="E21" s="18" t="s">
        <v>3</v>
      </c>
      <c r="F21" s="18">
        <v>33780</v>
      </c>
      <c r="G21" s="18">
        <v>350</v>
      </c>
      <c r="H21" s="18">
        <v>0</v>
      </c>
      <c r="I21" s="18">
        <f t="shared" si="2"/>
        <v>350</v>
      </c>
      <c r="J21" s="18">
        <v>4800</v>
      </c>
      <c r="K21" s="18">
        <v>600</v>
      </c>
      <c r="L21" s="17">
        <f>F21+G21+H21+J21+K21+400+1500</f>
        <v>41430</v>
      </c>
      <c r="M21" s="17">
        <f>F21+I21+J21</f>
        <v>38930</v>
      </c>
      <c r="N21" s="17">
        <f>400+1500+K21</f>
        <v>2500</v>
      </c>
      <c r="O21" s="17">
        <f>H21+J21</f>
        <v>4800</v>
      </c>
      <c r="P21" s="19">
        <v>45495</v>
      </c>
      <c r="Q21" s="18" t="s">
        <v>351</v>
      </c>
    </row>
    <row r="22" spans="1:17" ht="51" x14ac:dyDescent="0.2">
      <c r="A22" s="18" t="s">
        <v>179</v>
      </c>
      <c r="B22" s="18" t="s">
        <v>34</v>
      </c>
      <c r="C22" s="18" t="s">
        <v>180</v>
      </c>
      <c r="D22" s="18" t="s">
        <v>225</v>
      </c>
      <c r="E22" s="18" t="s">
        <v>3</v>
      </c>
      <c r="F22" s="18">
        <v>33780</v>
      </c>
      <c r="G22" s="18">
        <v>350</v>
      </c>
      <c r="H22" s="18">
        <v>0</v>
      </c>
      <c r="I22" s="18">
        <f t="shared" si="2"/>
        <v>350</v>
      </c>
      <c r="J22" s="18">
        <v>6100</v>
      </c>
      <c r="K22" s="18">
        <v>1250</v>
      </c>
      <c r="L22" s="17">
        <f t="shared" si="3"/>
        <v>43380</v>
      </c>
      <c r="M22" s="17">
        <f>F22+I22</f>
        <v>34130</v>
      </c>
      <c r="N22" s="17">
        <f>400+1500+J22+K22</f>
        <v>9250</v>
      </c>
      <c r="O22" s="17">
        <f>H22</f>
        <v>0</v>
      </c>
      <c r="P22" s="19">
        <v>45433</v>
      </c>
      <c r="Q22" s="18" t="s">
        <v>226</v>
      </c>
    </row>
    <row r="23" spans="1:17" ht="51" x14ac:dyDescent="0.2">
      <c r="A23" s="18" t="s">
        <v>179</v>
      </c>
      <c r="B23" s="18" t="s">
        <v>34</v>
      </c>
      <c r="C23" s="18" t="s">
        <v>180</v>
      </c>
      <c r="D23" s="18" t="s">
        <v>352</v>
      </c>
      <c r="E23" s="18" t="s">
        <v>4</v>
      </c>
      <c r="F23" s="18">
        <v>33780</v>
      </c>
      <c r="G23" s="18">
        <v>350</v>
      </c>
      <c r="H23" s="18">
        <v>0</v>
      </c>
      <c r="I23" s="18">
        <f t="shared" si="2"/>
        <v>350</v>
      </c>
      <c r="J23" s="18">
        <v>8700</v>
      </c>
      <c r="K23" s="18">
        <v>2400</v>
      </c>
      <c r="L23" s="17">
        <f t="shared" si="3"/>
        <v>47130</v>
      </c>
      <c r="M23" s="17">
        <f>F23+I23</f>
        <v>34130</v>
      </c>
      <c r="N23" s="17">
        <f>400+1500+J23+K23</f>
        <v>13000</v>
      </c>
      <c r="O23" s="17">
        <f>H23</f>
        <v>0</v>
      </c>
      <c r="P23" s="19">
        <v>45541</v>
      </c>
      <c r="Q23" s="18" t="s">
        <v>226</v>
      </c>
    </row>
    <row r="24" spans="1:17" ht="63.75" x14ac:dyDescent="0.2">
      <c r="A24" s="18" t="s">
        <v>123</v>
      </c>
      <c r="B24" s="18" t="s">
        <v>34</v>
      </c>
      <c r="C24" s="18" t="s">
        <v>180</v>
      </c>
      <c r="D24" s="18" t="s">
        <v>227</v>
      </c>
      <c r="E24" s="18" t="s">
        <v>4</v>
      </c>
      <c r="F24" s="18">
        <v>33780</v>
      </c>
      <c r="G24" s="18">
        <v>350</v>
      </c>
      <c r="H24" s="18">
        <v>0</v>
      </c>
      <c r="I24" s="18">
        <f t="shared" si="2"/>
        <v>350</v>
      </c>
      <c r="J24" s="18">
        <v>5900</v>
      </c>
      <c r="K24" s="18">
        <v>0</v>
      </c>
      <c r="L24" s="17">
        <f t="shared" si="3"/>
        <v>41930</v>
      </c>
      <c r="M24" s="17">
        <f t="shared" si="5"/>
        <v>40030</v>
      </c>
      <c r="N24" s="17">
        <f t="shared" si="6"/>
        <v>1900</v>
      </c>
      <c r="O24" s="17">
        <f t="shared" ref="O24:O105" si="7">H24+J24</f>
        <v>5900</v>
      </c>
      <c r="P24" s="19">
        <v>45352</v>
      </c>
      <c r="Q24" s="18" t="s">
        <v>228</v>
      </c>
    </row>
    <row r="25" spans="1:17" ht="63.75" x14ac:dyDescent="0.2">
      <c r="A25" s="18" t="s">
        <v>123</v>
      </c>
      <c r="B25" s="18" t="s">
        <v>34</v>
      </c>
      <c r="C25" s="18" t="s">
        <v>180</v>
      </c>
      <c r="D25" s="18" t="s">
        <v>229</v>
      </c>
      <c r="E25" s="18" t="s">
        <v>4</v>
      </c>
      <c r="F25" s="18">
        <v>33780</v>
      </c>
      <c r="G25" s="18">
        <v>350</v>
      </c>
      <c r="H25" s="18">
        <v>0</v>
      </c>
      <c r="I25" s="18">
        <f t="shared" si="2"/>
        <v>350</v>
      </c>
      <c r="J25" s="18">
        <v>6500</v>
      </c>
      <c r="K25" s="18">
        <v>0</v>
      </c>
      <c r="L25" s="17">
        <f t="shared" si="3"/>
        <v>42530</v>
      </c>
      <c r="M25" s="17">
        <f t="shared" si="5"/>
        <v>40630</v>
      </c>
      <c r="N25" s="17">
        <f t="shared" si="6"/>
        <v>1900</v>
      </c>
      <c r="O25" s="17">
        <f t="shared" si="7"/>
        <v>6500</v>
      </c>
      <c r="P25" s="19">
        <v>45352</v>
      </c>
      <c r="Q25" s="18" t="s">
        <v>228</v>
      </c>
    </row>
    <row r="26" spans="1:17" ht="63.75" x14ac:dyDescent="0.2">
      <c r="A26" s="18" t="s">
        <v>123</v>
      </c>
      <c r="B26" s="18" t="s">
        <v>34</v>
      </c>
      <c r="C26" s="18" t="s">
        <v>180</v>
      </c>
      <c r="D26" s="18" t="s">
        <v>230</v>
      </c>
      <c r="E26" s="18" t="s">
        <v>3</v>
      </c>
      <c r="F26" s="18">
        <v>33780</v>
      </c>
      <c r="G26" s="18">
        <v>350</v>
      </c>
      <c r="H26" s="18">
        <v>0</v>
      </c>
      <c r="I26" s="18">
        <f t="shared" si="2"/>
        <v>350</v>
      </c>
      <c r="J26" s="18">
        <v>6010</v>
      </c>
      <c r="K26" s="18">
        <v>170</v>
      </c>
      <c r="L26" s="17">
        <f>F26+G26+H26+J26+K26+400+1500</f>
        <v>42210</v>
      </c>
      <c r="M26" s="17">
        <f>F26+I26+J26</f>
        <v>40140</v>
      </c>
      <c r="N26" s="17">
        <f>400+1500+K26</f>
        <v>2070</v>
      </c>
      <c r="O26" s="17">
        <f t="shared" si="7"/>
        <v>6010</v>
      </c>
      <c r="P26" s="19">
        <v>45413</v>
      </c>
      <c r="Q26" s="18" t="s">
        <v>231</v>
      </c>
    </row>
    <row r="27" spans="1:17" ht="38.25" x14ac:dyDescent="0.2">
      <c r="A27" s="18" t="s">
        <v>183</v>
      </c>
      <c r="B27" s="18" t="s">
        <v>39</v>
      </c>
      <c r="C27" s="18" t="s">
        <v>114</v>
      </c>
      <c r="D27" s="18" t="s">
        <v>353</v>
      </c>
      <c r="E27" s="18" t="s">
        <v>0</v>
      </c>
      <c r="F27" s="18">
        <v>33780</v>
      </c>
      <c r="G27" s="18">
        <v>350</v>
      </c>
      <c r="H27" s="18">
        <v>0</v>
      </c>
      <c r="I27" s="18">
        <f t="shared" si="2"/>
        <v>350</v>
      </c>
      <c r="J27" s="18">
        <v>3678</v>
      </c>
      <c r="K27" s="18">
        <v>1250</v>
      </c>
      <c r="L27" s="17">
        <f>F27+G27+H27+J27+K27+400+1500</f>
        <v>40958</v>
      </c>
      <c r="M27" s="17">
        <f>F27+I27+J27</f>
        <v>37808</v>
      </c>
      <c r="N27" s="17">
        <f>400+1500+K27</f>
        <v>3150</v>
      </c>
      <c r="O27" s="17">
        <f>H27+J27</f>
        <v>3678</v>
      </c>
      <c r="P27" s="19">
        <v>45547</v>
      </c>
      <c r="Q27" s="18" t="s">
        <v>234</v>
      </c>
    </row>
    <row r="28" spans="1:17" ht="38.25" x14ac:dyDescent="0.2">
      <c r="A28" s="18" t="s">
        <v>232</v>
      </c>
      <c r="B28" s="18" t="s">
        <v>44</v>
      </c>
      <c r="C28" s="18" t="s">
        <v>114</v>
      </c>
      <c r="D28" s="18" t="s">
        <v>233</v>
      </c>
      <c r="E28" s="18" t="s">
        <v>0</v>
      </c>
      <c r="F28" s="18">
        <v>33780</v>
      </c>
      <c r="G28" s="18">
        <v>350</v>
      </c>
      <c r="H28" s="18">
        <v>0</v>
      </c>
      <c r="I28" s="18">
        <f t="shared" si="2"/>
        <v>350</v>
      </c>
      <c r="J28" s="18">
        <v>1250</v>
      </c>
      <c r="K28" s="18">
        <v>1200</v>
      </c>
      <c r="L28" s="17">
        <f>F28+G28+H28+J28+K28+400+1500</f>
        <v>38480</v>
      </c>
      <c r="M28" s="17">
        <f>F28+I28+J28</f>
        <v>35380</v>
      </c>
      <c r="N28" s="17">
        <f>400+1500+K28</f>
        <v>3100</v>
      </c>
      <c r="O28" s="17">
        <f>H28+J28</f>
        <v>1250</v>
      </c>
      <c r="P28" s="19">
        <v>45412</v>
      </c>
      <c r="Q28" s="18" t="s">
        <v>234</v>
      </c>
    </row>
    <row r="29" spans="1:17" ht="76.5" x14ac:dyDescent="0.2">
      <c r="A29" s="18" t="s">
        <v>113</v>
      </c>
      <c r="B29" s="18" t="s">
        <v>34</v>
      </c>
      <c r="C29" s="18" t="s">
        <v>114</v>
      </c>
      <c r="D29" s="18" t="s">
        <v>235</v>
      </c>
      <c r="E29" s="18" t="s">
        <v>0</v>
      </c>
      <c r="F29" s="18">
        <v>33780</v>
      </c>
      <c r="G29" s="18">
        <v>350</v>
      </c>
      <c r="H29" s="18">
        <v>0</v>
      </c>
      <c r="I29" s="18">
        <f t="shared" si="2"/>
        <v>350</v>
      </c>
      <c r="J29" s="18">
        <v>3000</v>
      </c>
      <c r="K29" s="18">
        <v>2000</v>
      </c>
      <c r="L29" s="17">
        <f t="shared" si="3"/>
        <v>41030</v>
      </c>
      <c r="M29" s="17">
        <f t="shared" ref="M29:M105" si="8">F29+I29+J29</f>
        <v>37130</v>
      </c>
      <c r="N29" s="17">
        <f t="shared" ref="N29:N105" si="9">400+1500+K29</f>
        <v>3900</v>
      </c>
      <c r="O29" s="17">
        <f t="shared" si="7"/>
        <v>3000</v>
      </c>
      <c r="P29" s="19">
        <v>45299</v>
      </c>
      <c r="Q29" s="18" t="s">
        <v>236</v>
      </c>
    </row>
    <row r="30" spans="1:17" ht="38.25" x14ac:dyDescent="0.2">
      <c r="A30" s="18" t="s">
        <v>181</v>
      </c>
      <c r="B30" s="18" t="s">
        <v>39</v>
      </c>
      <c r="C30" s="18" t="s">
        <v>114</v>
      </c>
      <c r="D30" s="18" t="s">
        <v>182</v>
      </c>
      <c r="E30" s="18" t="s">
        <v>0</v>
      </c>
      <c r="F30" s="18">
        <v>33780</v>
      </c>
      <c r="G30" s="18">
        <v>350</v>
      </c>
      <c r="H30" s="18">
        <v>0</v>
      </c>
      <c r="I30" s="18">
        <f t="shared" si="2"/>
        <v>350</v>
      </c>
      <c r="J30" s="18">
        <v>3000</v>
      </c>
      <c r="K30" s="18">
        <v>1400</v>
      </c>
      <c r="L30" s="17">
        <f t="shared" si="3"/>
        <v>40430</v>
      </c>
      <c r="M30" s="17">
        <f t="shared" si="8"/>
        <v>37130</v>
      </c>
      <c r="N30" s="17">
        <f t="shared" si="9"/>
        <v>3300</v>
      </c>
      <c r="O30" s="17">
        <f t="shared" si="7"/>
        <v>3000</v>
      </c>
      <c r="P30" s="19">
        <v>45341</v>
      </c>
      <c r="Q30" s="18" t="s">
        <v>234</v>
      </c>
    </row>
    <row r="31" spans="1:17" ht="89.25" x14ac:dyDescent="0.2">
      <c r="A31" s="18" t="s">
        <v>171</v>
      </c>
      <c r="B31" s="18" t="s">
        <v>44</v>
      </c>
      <c r="C31" s="18" t="s">
        <v>115</v>
      </c>
      <c r="D31" s="18" t="s">
        <v>354</v>
      </c>
      <c r="E31" s="18" t="s">
        <v>0</v>
      </c>
      <c r="F31" s="18">
        <v>33780</v>
      </c>
      <c r="G31" s="18">
        <v>350</v>
      </c>
      <c r="H31" s="18">
        <f>194+300</f>
        <v>494</v>
      </c>
      <c r="I31" s="18">
        <f t="shared" si="2"/>
        <v>844</v>
      </c>
      <c r="J31" s="18">
        <v>5500</v>
      </c>
      <c r="K31" s="18">
        <v>490</v>
      </c>
      <c r="L31" s="17">
        <f t="shared" si="3"/>
        <v>42514</v>
      </c>
      <c r="M31" s="17">
        <f t="shared" ref="M31:M38" si="10">F31+I31+J31-300</f>
        <v>39824</v>
      </c>
      <c r="N31" s="17">
        <f t="shared" ref="N31:N38" si="11">1500+400+K31+300</f>
        <v>2690</v>
      </c>
      <c r="O31" s="17">
        <f t="shared" ref="O31:O38" si="12">H31+J31-300</f>
        <v>5694</v>
      </c>
      <c r="P31" s="19">
        <v>45541</v>
      </c>
      <c r="Q31" s="18" t="s">
        <v>237</v>
      </c>
    </row>
    <row r="32" spans="1:17" ht="89.25" x14ac:dyDescent="0.2">
      <c r="A32" s="18" t="s">
        <v>238</v>
      </c>
      <c r="B32" s="18" t="s">
        <v>34</v>
      </c>
      <c r="C32" s="18" t="s">
        <v>115</v>
      </c>
      <c r="D32" s="18" t="s">
        <v>239</v>
      </c>
      <c r="E32" s="18" t="s">
        <v>3</v>
      </c>
      <c r="F32" s="18">
        <v>33780</v>
      </c>
      <c r="G32" s="18">
        <v>350</v>
      </c>
      <c r="H32" s="18">
        <f>194+300</f>
        <v>494</v>
      </c>
      <c r="I32" s="18">
        <f t="shared" si="2"/>
        <v>844</v>
      </c>
      <c r="J32" s="18">
        <v>3750</v>
      </c>
      <c r="K32" s="18">
        <v>476</v>
      </c>
      <c r="L32" s="17">
        <f t="shared" si="3"/>
        <v>40750</v>
      </c>
      <c r="M32" s="17">
        <f t="shared" si="10"/>
        <v>38074</v>
      </c>
      <c r="N32" s="17">
        <f t="shared" si="11"/>
        <v>2676</v>
      </c>
      <c r="O32" s="17">
        <f t="shared" si="12"/>
        <v>3944</v>
      </c>
      <c r="P32" s="19">
        <v>45350</v>
      </c>
      <c r="Q32" s="18" t="s">
        <v>355</v>
      </c>
    </row>
    <row r="33" spans="1:17" ht="102" x14ac:dyDescent="0.2">
      <c r="A33" s="18" t="s">
        <v>120</v>
      </c>
      <c r="B33" s="18" t="s">
        <v>34</v>
      </c>
      <c r="C33" s="18" t="s">
        <v>115</v>
      </c>
      <c r="D33" s="18" t="s">
        <v>400</v>
      </c>
      <c r="E33" s="18" t="s">
        <v>4</v>
      </c>
      <c r="F33" s="18">
        <v>33780</v>
      </c>
      <c r="G33" s="18">
        <v>350</v>
      </c>
      <c r="H33" s="18">
        <f>194+300</f>
        <v>494</v>
      </c>
      <c r="I33" s="18">
        <f t="shared" si="2"/>
        <v>844</v>
      </c>
      <c r="J33" s="18">
        <v>4250</v>
      </c>
      <c r="K33" s="18">
        <v>900</v>
      </c>
      <c r="L33" s="17">
        <f>F33+G33+H33+J33+K33+400+1500</f>
        <v>41674</v>
      </c>
      <c r="M33" s="17">
        <f>F33+I33+J33-300</f>
        <v>38574</v>
      </c>
      <c r="N33" s="17">
        <f>1500+400+K33+300</f>
        <v>3100</v>
      </c>
      <c r="O33" s="17">
        <f>H33+J33-300</f>
        <v>4444</v>
      </c>
      <c r="P33" s="19">
        <v>45573</v>
      </c>
      <c r="Q33" s="18" t="s">
        <v>401</v>
      </c>
    </row>
    <row r="34" spans="1:17" ht="89.25" x14ac:dyDescent="0.2">
      <c r="A34" s="18" t="s">
        <v>356</v>
      </c>
      <c r="B34" s="18" t="s">
        <v>38</v>
      </c>
      <c r="C34" s="18" t="s">
        <v>115</v>
      </c>
      <c r="D34" s="18" t="s">
        <v>408</v>
      </c>
      <c r="E34" s="18" t="s">
        <v>4</v>
      </c>
      <c r="F34" s="18">
        <v>33780</v>
      </c>
      <c r="G34" s="18">
        <v>350</v>
      </c>
      <c r="H34" s="18">
        <f>300+194</f>
        <v>494</v>
      </c>
      <c r="I34" s="18">
        <f t="shared" si="2"/>
        <v>844</v>
      </c>
      <c r="J34" s="18">
        <v>4250</v>
      </c>
      <c r="K34" s="18">
        <v>510</v>
      </c>
      <c r="L34" s="17">
        <f t="shared" si="3"/>
        <v>41284</v>
      </c>
      <c r="M34" s="17">
        <f t="shared" si="10"/>
        <v>38574</v>
      </c>
      <c r="N34" s="17">
        <f t="shared" si="11"/>
        <v>2710</v>
      </c>
      <c r="O34" s="17">
        <f t="shared" si="12"/>
        <v>4444</v>
      </c>
      <c r="P34" s="19">
        <v>45595</v>
      </c>
      <c r="Q34" s="18" t="s">
        <v>357</v>
      </c>
    </row>
    <row r="35" spans="1:17" ht="89.25" x14ac:dyDescent="0.2">
      <c r="A35" s="18" t="s">
        <v>102</v>
      </c>
      <c r="B35" s="18" t="s">
        <v>39</v>
      </c>
      <c r="C35" s="18" t="s">
        <v>115</v>
      </c>
      <c r="D35" s="18" t="s">
        <v>358</v>
      </c>
      <c r="E35" s="18" t="s">
        <v>4</v>
      </c>
      <c r="F35" s="18">
        <v>33780</v>
      </c>
      <c r="G35" s="18">
        <v>350</v>
      </c>
      <c r="H35" s="18">
        <f>300+194</f>
        <v>494</v>
      </c>
      <c r="I35" s="18">
        <f t="shared" si="2"/>
        <v>844</v>
      </c>
      <c r="J35" s="18">
        <v>5500</v>
      </c>
      <c r="K35" s="18">
        <v>630</v>
      </c>
      <c r="L35" s="17">
        <f t="shared" si="3"/>
        <v>42654</v>
      </c>
      <c r="M35" s="17">
        <f t="shared" si="10"/>
        <v>39824</v>
      </c>
      <c r="N35" s="17">
        <f t="shared" si="11"/>
        <v>2830</v>
      </c>
      <c r="O35" s="17">
        <f t="shared" si="12"/>
        <v>5694</v>
      </c>
      <c r="P35" s="19">
        <v>45541</v>
      </c>
      <c r="Q35" s="18" t="s">
        <v>355</v>
      </c>
    </row>
    <row r="36" spans="1:17" ht="76.5" x14ac:dyDescent="0.2">
      <c r="A36" s="18" t="s">
        <v>240</v>
      </c>
      <c r="B36" s="18" t="s">
        <v>39</v>
      </c>
      <c r="C36" s="18" t="s">
        <v>115</v>
      </c>
      <c r="D36" s="18" t="s">
        <v>241</v>
      </c>
      <c r="E36" s="18" t="s">
        <v>3</v>
      </c>
      <c r="F36" s="18">
        <v>33780</v>
      </c>
      <c r="G36" s="18">
        <v>350</v>
      </c>
      <c r="H36" s="18">
        <f>194+300</f>
        <v>494</v>
      </c>
      <c r="I36" s="18">
        <f t="shared" si="2"/>
        <v>844</v>
      </c>
      <c r="J36" s="18">
        <v>4900</v>
      </c>
      <c r="K36" s="18">
        <v>1564</v>
      </c>
      <c r="L36" s="17">
        <f t="shared" si="3"/>
        <v>42988</v>
      </c>
      <c r="M36" s="17">
        <f t="shared" si="10"/>
        <v>39224</v>
      </c>
      <c r="N36" s="17">
        <f t="shared" si="11"/>
        <v>3764</v>
      </c>
      <c r="O36" s="17">
        <f t="shared" si="12"/>
        <v>5094</v>
      </c>
      <c r="P36" s="19">
        <v>45350</v>
      </c>
      <c r="Q36" s="18" t="s">
        <v>242</v>
      </c>
    </row>
    <row r="37" spans="1:17" ht="76.5" x14ac:dyDescent="0.2">
      <c r="A37" s="18" t="s">
        <v>240</v>
      </c>
      <c r="B37" s="18" t="s">
        <v>39</v>
      </c>
      <c r="C37" s="18" t="s">
        <v>115</v>
      </c>
      <c r="D37" s="18" t="s">
        <v>359</v>
      </c>
      <c r="E37" s="18" t="s">
        <v>4</v>
      </c>
      <c r="F37" s="18">
        <v>33780</v>
      </c>
      <c r="G37" s="18">
        <v>350</v>
      </c>
      <c r="H37" s="18">
        <f>194+300</f>
        <v>494</v>
      </c>
      <c r="I37" s="18">
        <f t="shared" si="2"/>
        <v>844</v>
      </c>
      <c r="J37" s="18">
        <v>7500</v>
      </c>
      <c r="K37" s="18">
        <v>1564</v>
      </c>
      <c r="L37" s="17">
        <f t="shared" si="3"/>
        <v>45588</v>
      </c>
      <c r="M37" s="17">
        <f t="shared" si="10"/>
        <v>41824</v>
      </c>
      <c r="N37" s="17">
        <f t="shared" si="11"/>
        <v>3764</v>
      </c>
      <c r="O37" s="17">
        <f t="shared" si="12"/>
        <v>7694</v>
      </c>
      <c r="P37" s="19">
        <v>45541</v>
      </c>
      <c r="Q37" s="18" t="s">
        <v>242</v>
      </c>
    </row>
    <row r="38" spans="1:17" ht="76.5" x14ac:dyDescent="0.2">
      <c r="A38" s="18" t="s">
        <v>360</v>
      </c>
      <c r="B38" s="18" t="s">
        <v>39</v>
      </c>
      <c r="C38" s="18" t="s">
        <v>115</v>
      </c>
      <c r="D38" s="18" t="s">
        <v>361</v>
      </c>
      <c r="E38" s="18" t="s">
        <v>4</v>
      </c>
      <c r="F38" s="18">
        <v>33780</v>
      </c>
      <c r="G38" s="18">
        <v>350</v>
      </c>
      <c r="H38" s="18">
        <f>194+124+300</f>
        <v>618</v>
      </c>
      <c r="I38" s="18">
        <f t="shared" si="2"/>
        <v>968</v>
      </c>
      <c r="J38" s="18">
        <v>3000</v>
      </c>
      <c r="K38" s="18">
        <v>2385</v>
      </c>
      <c r="L38" s="17">
        <f t="shared" si="3"/>
        <v>42033</v>
      </c>
      <c r="M38" s="17">
        <f t="shared" si="10"/>
        <v>37448</v>
      </c>
      <c r="N38" s="17">
        <f t="shared" si="11"/>
        <v>4585</v>
      </c>
      <c r="O38" s="17">
        <f t="shared" si="12"/>
        <v>3318</v>
      </c>
      <c r="P38" s="19">
        <v>45541</v>
      </c>
      <c r="Q38" s="18" t="s">
        <v>362</v>
      </c>
    </row>
    <row r="39" spans="1:17" ht="63.75" x14ac:dyDescent="0.2">
      <c r="A39" s="18" t="s">
        <v>116</v>
      </c>
      <c r="B39" s="18" t="s">
        <v>34</v>
      </c>
      <c r="C39" s="18" t="s">
        <v>243</v>
      </c>
      <c r="D39" s="18" t="s">
        <v>244</v>
      </c>
      <c r="E39" s="18" t="s">
        <v>0</v>
      </c>
      <c r="F39" s="18">
        <v>33780</v>
      </c>
      <c r="G39" s="18">
        <v>350</v>
      </c>
      <c r="H39" s="18">
        <v>0</v>
      </c>
      <c r="I39" s="18">
        <f t="shared" si="2"/>
        <v>350</v>
      </c>
      <c r="J39" s="18">
        <v>4600</v>
      </c>
      <c r="K39" s="18">
        <f>1500+3900</f>
        <v>5400</v>
      </c>
      <c r="L39" s="17">
        <f t="shared" si="3"/>
        <v>46030</v>
      </c>
      <c r="M39" s="17">
        <f>F39+I39+J39+1500</f>
        <v>40230</v>
      </c>
      <c r="N39" s="17">
        <f>400+1500+3900</f>
        <v>5800</v>
      </c>
      <c r="O39" s="17">
        <f>H39+J39+1500</f>
        <v>6100</v>
      </c>
      <c r="P39" s="19">
        <v>45385</v>
      </c>
      <c r="Q39" s="18" t="s">
        <v>245</v>
      </c>
    </row>
    <row r="40" spans="1:17" ht="63.75" x14ac:dyDescent="0.2">
      <c r="A40" s="18" t="s">
        <v>33</v>
      </c>
      <c r="B40" s="18" t="s">
        <v>34</v>
      </c>
      <c r="C40" s="18" t="s">
        <v>35</v>
      </c>
      <c r="D40" s="18" t="s">
        <v>363</v>
      </c>
      <c r="E40" s="18" t="s">
        <v>0</v>
      </c>
      <c r="F40" s="18">
        <v>33780</v>
      </c>
      <c r="G40" s="18">
        <v>350</v>
      </c>
      <c r="H40" s="18">
        <v>365</v>
      </c>
      <c r="I40" s="18">
        <f t="shared" si="2"/>
        <v>715</v>
      </c>
      <c r="J40" s="18">
        <v>7125</v>
      </c>
      <c r="K40" s="18">
        <v>900</v>
      </c>
      <c r="L40" s="17">
        <f t="shared" si="3"/>
        <v>44420</v>
      </c>
      <c r="M40" s="17">
        <f t="shared" si="8"/>
        <v>41620</v>
      </c>
      <c r="N40" s="17">
        <f t="shared" si="9"/>
        <v>2800</v>
      </c>
      <c r="O40" s="17">
        <f t="shared" si="7"/>
        <v>7490</v>
      </c>
      <c r="P40" s="19">
        <v>45554</v>
      </c>
      <c r="Q40" s="18" t="s">
        <v>246</v>
      </c>
    </row>
    <row r="41" spans="1:17" ht="63.75" x14ac:dyDescent="0.2">
      <c r="A41" s="18" t="s">
        <v>36</v>
      </c>
      <c r="B41" s="18" t="s">
        <v>34</v>
      </c>
      <c r="C41" s="18" t="s">
        <v>35</v>
      </c>
      <c r="D41" s="18" t="s">
        <v>364</v>
      </c>
      <c r="E41" s="18" t="s">
        <v>0</v>
      </c>
      <c r="F41" s="18">
        <v>33780</v>
      </c>
      <c r="G41" s="18">
        <v>350</v>
      </c>
      <c r="H41" s="18">
        <v>155</v>
      </c>
      <c r="I41" s="18">
        <f t="shared" si="2"/>
        <v>505</v>
      </c>
      <c r="J41" s="18">
        <v>7125</v>
      </c>
      <c r="K41" s="18">
        <v>900</v>
      </c>
      <c r="L41" s="17">
        <f t="shared" si="3"/>
        <v>44210</v>
      </c>
      <c r="M41" s="17">
        <f t="shared" si="8"/>
        <v>41410</v>
      </c>
      <c r="N41" s="17">
        <f t="shared" si="9"/>
        <v>2800</v>
      </c>
      <c r="O41" s="17">
        <f t="shared" si="7"/>
        <v>7280</v>
      </c>
      <c r="P41" s="19">
        <v>45554</v>
      </c>
      <c r="Q41" s="18" t="s">
        <v>246</v>
      </c>
    </row>
    <row r="42" spans="1:17" ht="76.5" x14ac:dyDescent="0.2">
      <c r="A42" s="18" t="s">
        <v>117</v>
      </c>
      <c r="B42" s="18" t="s">
        <v>34</v>
      </c>
      <c r="C42" s="18" t="s">
        <v>118</v>
      </c>
      <c r="D42" s="18" t="s">
        <v>119</v>
      </c>
      <c r="E42" s="18" t="s">
        <v>3</v>
      </c>
      <c r="F42" s="18">
        <v>33780</v>
      </c>
      <c r="G42" s="18">
        <v>350</v>
      </c>
      <c r="H42" s="18">
        <v>120</v>
      </c>
      <c r="I42" s="18">
        <f t="shared" si="2"/>
        <v>470</v>
      </c>
      <c r="J42" s="18">
        <v>4495</v>
      </c>
      <c r="K42" s="18">
        <v>2000</v>
      </c>
      <c r="L42" s="17">
        <f t="shared" si="3"/>
        <v>42645</v>
      </c>
      <c r="M42" s="17">
        <f>F42+I42+J42</f>
        <v>38745</v>
      </c>
      <c r="N42" s="17">
        <f>400+1500+K42</f>
        <v>3900</v>
      </c>
      <c r="O42" s="17">
        <f t="shared" si="7"/>
        <v>4615</v>
      </c>
      <c r="P42" s="19">
        <v>45385</v>
      </c>
      <c r="Q42" s="18" t="s">
        <v>247</v>
      </c>
    </row>
    <row r="43" spans="1:17" ht="63.75" x14ac:dyDescent="0.2">
      <c r="A43" s="18" t="s">
        <v>216</v>
      </c>
      <c r="B43" s="18" t="s">
        <v>42</v>
      </c>
      <c r="C43" s="18" t="s">
        <v>365</v>
      </c>
      <c r="D43" s="18" t="s">
        <v>366</v>
      </c>
      <c r="E43" s="18" t="s">
        <v>0</v>
      </c>
      <c r="F43" s="18">
        <v>33780</v>
      </c>
      <c r="G43" s="18">
        <v>350</v>
      </c>
      <c r="H43" s="18">
        <v>0</v>
      </c>
      <c r="I43" s="18">
        <f t="shared" si="2"/>
        <v>350</v>
      </c>
      <c r="J43" s="18">
        <v>3375</v>
      </c>
      <c r="K43" s="18">
        <v>1125</v>
      </c>
      <c r="L43" s="17">
        <f t="shared" si="3"/>
        <v>40530</v>
      </c>
      <c r="M43" s="17">
        <f>F43+I43+J43+K43</f>
        <v>38630</v>
      </c>
      <c r="N43" s="17">
        <f>400+1500</f>
        <v>1900</v>
      </c>
      <c r="O43" s="17">
        <f>H43+J43+K43</f>
        <v>4500</v>
      </c>
      <c r="P43" s="19">
        <v>45541</v>
      </c>
      <c r="Q43" s="18" t="s">
        <v>367</v>
      </c>
    </row>
    <row r="44" spans="1:17" ht="63.75" x14ac:dyDescent="0.2">
      <c r="A44" s="18" t="s">
        <v>102</v>
      </c>
      <c r="B44" s="18" t="s">
        <v>39</v>
      </c>
      <c r="C44" s="18" t="s">
        <v>365</v>
      </c>
      <c r="D44" s="18" t="s">
        <v>368</v>
      </c>
      <c r="E44" s="18" t="s">
        <v>0</v>
      </c>
      <c r="F44" s="18">
        <v>33780</v>
      </c>
      <c r="G44" s="18">
        <v>350</v>
      </c>
      <c r="H44" s="18">
        <v>0</v>
      </c>
      <c r="I44" s="18">
        <f t="shared" si="2"/>
        <v>350</v>
      </c>
      <c r="J44" s="18">
        <v>6050</v>
      </c>
      <c r="K44" s="18">
        <v>875</v>
      </c>
      <c r="L44" s="17">
        <f t="shared" si="3"/>
        <v>42955</v>
      </c>
      <c r="M44" s="17">
        <f>F44+I44+J44</f>
        <v>40180</v>
      </c>
      <c r="N44" s="17">
        <f>400+1500+K44</f>
        <v>2775</v>
      </c>
      <c r="O44" s="17">
        <f>H44+J44</f>
        <v>6050</v>
      </c>
      <c r="P44" s="19">
        <v>45544</v>
      </c>
      <c r="Q44" s="18" t="s">
        <v>369</v>
      </c>
    </row>
    <row r="45" spans="1:17" ht="102" x14ac:dyDescent="0.2">
      <c r="A45" s="18" t="s">
        <v>120</v>
      </c>
      <c r="B45" s="18" t="s">
        <v>34</v>
      </c>
      <c r="C45" s="18" t="s">
        <v>121</v>
      </c>
      <c r="D45" s="18" t="s">
        <v>122</v>
      </c>
      <c r="E45" s="18" t="s">
        <v>3</v>
      </c>
      <c r="F45" s="18">
        <v>33780</v>
      </c>
      <c r="G45" s="18">
        <v>350</v>
      </c>
      <c r="H45" s="18">
        <v>0</v>
      </c>
      <c r="I45" s="18">
        <f t="shared" si="2"/>
        <v>350</v>
      </c>
      <c r="J45" s="18">
        <v>8994</v>
      </c>
      <c r="K45" s="18">
        <v>1700</v>
      </c>
      <c r="L45" s="17">
        <f t="shared" si="3"/>
        <v>46724</v>
      </c>
      <c r="M45" s="17">
        <f>F45+I45+J45</f>
        <v>43124</v>
      </c>
      <c r="N45" s="17">
        <f>400+1500+K45</f>
        <v>3600</v>
      </c>
      <c r="O45" s="17">
        <f t="shared" si="7"/>
        <v>8994</v>
      </c>
      <c r="P45" s="19">
        <v>45386</v>
      </c>
      <c r="Q45" s="18" t="s">
        <v>248</v>
      </c>
    </row>
    <row r="46" spans="1:17" ht="102" x14ac:dyDescent="0.2">
      <c r="A46" s="18" t="s">
        <v>120</v>
      </c>
      <c r="B46" s="18" t="s">
        <v>34</v>
      </c>
      <c r="C46" s="18" t="s">
        <v>121</v>
      </c>
      <c r="D46" s="18" t="s">
        <v>370</v>
      </c>
      <c r="E46" s="18" t="s">
        <v>4</v>
      </c>
      <c r="F46" s="18">
        <v>33780</v>
      </c>
      <c r="G46" s="18">
        <v>350</v>
      </c>
      <c r="H46" s="18">
        <v>0</v>
      </c>
      <c r="I46" s="18">
        <f t="shared" si="2"/>
        <v>350</v>
      </c>
      <c r="J46" s="18">
        <v>7894</v>
      </c>
      <c r="K46" s="18">
        <v>1700</v>
      </c>
      <c r="L46" s="17">
        <f t="shared" si="3"/>
        <v>45624</v>
      </c>
      <c r="M46" s="17">
        <f>F46+I46+J46</f>
        <v>42024</v>
      </c>
      <c r="N46" s="17">
        <f>400+1500+K46</f>
        <v>3600</v>
      </c>
      <c r="O46" s="17">
        <f t="shared" si="7"/>
        <v>7894</v>
      </c>
      <c r="P46" s="19">
        <v>45541</v>
      </c>
      <c r="Q46" s="18" t="s">
        <v>248</v>
      </c>
    </row>
    <row r="47" spans="1:17" ht="63.75" x14ac:dyDescent="0.2">
      <c r="A47" s="18" t="s">
        <v>124</v>
      </c>
      <c r="B47" s="18" t="s">
        <v>34</v>
      </c>
      <c r="C47" s="18" t="s">
        <v>125</v>
      </c>
      <c r="D47" s="18" t="s">
        <v>249</v>
      </c>
      <c r="E47" s="18" t="s">
        <v>3</v>
      </c>
      <c r="F47" s="18">
        <v>33780</v>
      </c>
      <c r="G47" s="18">
        <v>350</v>
      </c>
      <c r="H47" s="18">
        <v>245</v>
      </c>
      <c r="I47" s="18">
        <f t="shared" si="2"/>
        <v>595</v>
      </c>
      <c r="J47" s="18">
        <v>4417</v>
      </c>
      <c r="K47" s="18">
        <v>4500</v>
      </c>
      <c r="L47" s="17">
        <f t="shared" si="3"/>
        <v>45192</v>
      </c>
      <c r="M47" s="17">
        <f t="shared" si="8"/>
        <v>38792</v>
      </c>
      <c r="N47" s="17">
        <f t="shared" si="9"/>
        <v>6400</v>
      </c>
      <c r="O47" s="17">
        <f t="shared" si="7"/>
        <v>4662</v>
      </c>
      <c r="P47" s="19">
        <v>45342</v>
      </c>
      <c r="Q47" s="18" t="s">
        <v>250</v>
      </c>
    </row>
    <row r="48" spans="1:17" ht="89.25" x14ac:dyDescent="0.2">
      <c r="A48" s="18" t="s">
        <v>126</v>
      </c>
      <c r="B48" s="18" t="s">
        <v>44</v>
      </c>
      <c r="C48" s="18" t="s">
        <v>125</v>
      </c>
      <c r="D48" s="18" t="s">
        <v>251</v>
      </c>
      <c r="E48" s="18" t="s">
        <v>3</v>
      </c>
      <c r="F48" s="18">
        <v>33780</v>
      </c>
      <c r="G48" s="18">
        <v>350</v>
      </c>
      <c r="H48" s="18">
        <v>245</v>
      </c>
      <c r="I48" s="18">
        <f t="shared" si="2"/>
        <v>595</v>
      </c>
      <c r="J48" s="18">
        <v>3473</v>
      </c>
      <c r="K48" s="18">
        <v>2400</v>
      </c>
      <c r="L48" s="17">
        <f t="shared" si="3"/>
        <v>42148</v>
      </c>
      <c r="M48" s="17">
        <f t="shared" si="8"/>
        <v>37848</v>
      </c>
      <c r="N48" s="17">
        <f t="shared" si="9"/>
        <v>4300</v>
      </c>
      <c r="O48" s="17">
        <f t="shared" si="7"/>
        <v>3718</v>
      </c>
      <c r="P48" s="19">
        <v>45342</v>
      </c>
      <c r="Q48" s="18" t="s">
        <v>252</v>
      </c>
    </row>
    <row r="49" spans="1:17" ht="89.25" x14ac:dyDescent="0.2">
      <c r="A49" s="18" t="s">
        <v>126</v>
      </c>
      <c r="B49" s="18" t="s">
        <v>44</v>
      </c>
      <c r="C49" s="18" t="s">
        <v>125</v>
      </c>
      <c r="D49" s="18" t="s">
        <v>253</v>
      </c>
      <c r="E49" s="18" t="s">
        <v>3</v>
      </c>
      <c r="F49" s="18">
        <v>33780</v>
      </c>
      <c r="G49" s="18">
        <v>350</v>
      </c>
      <c r="H49" s="18">
        <v>245</v>
      </c>
      <c r="I49" s="18">
        <f t="shared" si="2"/>
        <v>595</v>
      </c>
      <c r="J49" s="18">
        <v>3473</v>
      </c>
      <c r="K49" s="18">
        <v>3000</v>
      </c>
      <c r="L49" s="17">
        <f t="shared" si="3"/>
        <v>42748</v>
      </c>
      <c r="M49" s="17">
        <f t="shared" si="8"/>
        <v>37848</v>
      </c>
      <c r="N49" s="17">
        <f t="shared" si="9"/>
        <v>4900</v>
      </c>
      <c r="O49" s="17">
        <f t="shared" si="7"/>
        <v>3718</v>
      </c>
      <c r="P49" s="19">
        <v>45342</v>
      </c>
      <c r="Q49" s="18" t="s">
        <v>252</v>
      </c>
    </row>
    <row r="50" spans="1:17" ht="89.25" x14ac:dyDescent="0.2">
      <c r="A50" s="18" t="s">
        <v>126</v>
      </c>
      <c r="B50" s="18" t="s">
        <v>44</v>
      </c>
      <c r="C50" s="18" t="s">
        <v>125</v>
      </c>
      <c r="D50" s="18" t="s">
        <v>371</v>
      </c>
      <c r="E50" s="18" t="s">
        <v>4</v>
      </c>
      <c r="F50" s="18">
        <v>33780</v>
      </c>
      <c r="G50" s="18">
        <v>350</v>
      </c>
      <c r="H50" s="18">
        <v>245</v>
      </c>
      <c r="I50" s="18">
        <f t="shared" si="2"/>
        <v>595</v>
      </c>
      <c r="J50" s="18">
        <v>3378</v>
      </c>
      <c r="K50" s="18">
        <v>1600</v>
      </c>
      <c r="L50" s="17">
        <f t="shared" si="3"/>
        <v>41253</v>
      </c>
      <c r="M50" s="17">
        <f t="shared" si="8"/>
        <v>37753</v>
      </c>
      <c r="N50" s="17">
        <f>400+1500+K50</f>
        <v>3500</v>
      </c>
      <c r="O50" s="17">
        <f t="shared" si="7"/>
        <v>3623</v>
      </c>
      <c r="P50" s="19">
        <v>45559</v>
      </c>
      <c r="Q50" s="18" t="s">
        <v>252</v>
      </c>
    </row>
    <row r="51" spans="1:17" ht="102" x14ac:dyDescent="0.2">
      <c r="A51" s="18" t="s">
        <v>309</v>
      </c>
      <c r="B51" s="18" t="s">
        <v>44</v>
      </c>
      <c r="C51" s="18" t="s">
        <v>125</v>
      </c>
      <c r="D51" s="18" t="s">
        <v>310</v>
      </c>
      <c r="E51" s="18" t="s">
        <v>4</v>
      </c>
      <c r="F51" s="18">
        <v>33780</v>
      </c>
      <c r="G51" s="18">
        <v>350</v>
      </c>
      <c r="H51" s="18">
        <v>245</v>
      </c>
      <c r="I51" s="18">
        <f t="shared" si="2"/>
        <v>595</v>
      </c>
      <c r="J51" s="18">
        <v>4195</v>
      </c>
      <c r="K51" s="18">
        <v>1750</v>
      </c>
      <c r="L51" s="17">
        <f t="shared" si="3"/>
        <v>42220</v>
      </c>
      <c r="M51" s="17">
        <f>F51+I51+J51</f>
        <v>38570</v>
      </c>
      <c r="N51" s="17">
        <f>400+1500+K51</f>
        <v>3650</v>
      </c>
      <c r="O51" s="17">
        <f>H51+J51</f>
        <v>4440</v>
      </c>
      <c r="P51" s="19">
        <v>45491</v>
      </c>
      <c r="Q51" s="18" t="s">
        <v>311</v>
      </c>
    </row>
    <row r="52" spans="1:17" ht="76.5" x14ac:dyDescent="0.2">
      <c r="A52" s="18" t="s">
        <v>309</v>
      </c>
      <c r="B52" s="18" t="s">
        <v>44</v>
      </c>
      <c r="C52" s="18" t="s">
        <v>125</v>
      </c>
      <c r="D52" s="18" t="s">
        <v>312</v>
      </c>
      <c r="E52" s="18" t="s">
        <v>4</v>
      </c>
      <c r="F52" s="18">
        <v>33780</v>
      </c>
      <c r="G52" s="18">
        <v>350</v>
      </c>
      <c r="H52" s="18">
        <v>245</v>
      </c>
      <c r="I52" s="18">
        <f t="shared" si="2"/>
        <v>595</v>
      </c>
      <c r="J52" s="18">
        <v>4195</v>
      </c>
      <c r="K52" s="18">
        <v>0</v>
      </c>
      <c r="L52" s="17">
        <f t="shared" si="3"/>
        <v>40470</v>
      </c>
      <c r="M52" s="17">
        <f>F52+I52+J52</f>
        <v>38570</v>
      </c>
      <c r="N52" s="17">
        <f>400+1500+K52</f>
        <v>1900</v>
      </c>
      <c r="O52" s="17">
        <f>H52+J52</f>
        <v>4440</v>
      </c>
      <c r="P52" s="19">
        <v>45491</v>
      </c>
      <c r="Q52" s="18" t="s">
        <v>313</v>
      </c>
    </row>
    <row r="53" spans="1:17" ht="63.75" x14ac:dyDescent="0.2">
      <c r="A53" s="18" t="s">
        <v>106</v>
      </c>
      <c r="B53" s="18" t="s">
        <v>34</v>
      </c>
      <c r="C53" s="18" t="s">
        <v>125</v>
      </c>
      <c r="D53" s="18" t="s">
        <v>254</v>
      </c>
      <c r="E53" s="18" t="s">
        <v>3</v>
      </c>
      <c r="F53" s="18">
        <v>33780</v>
      </c>
      <c r="G53" s="18">
        <v>350</v>
      </c>
      <c r="H53" s="18">
        <v>245</v>
      </c>
      <c r="I53" s="18">
        <f t="shared" si="2"/>
        <v>595</v>
      </c>
      <c r="J53" s="18">
        <v>4590</v>
      </c>
      <c r="K53" s="18">
        <v>2700</v>
      </c>
      <c r="L53" s="17">
        <f t="shared" si="3"/>
        <v>43565</v>
      </c>
      <c r="M53" s="17">
        <f t="shared" si="8"/>
        <v>38965</v>
      </c>
      <c r="N53" s="17">
        <f t="shared" si="9"/>
        <v>4600</v>
      </c>
      <c r="O53" s="17">
        <f t="shared" si="7"/>
        <v>4835</v>
      </c>
      <c r="P53" s="19">
        <v>45342</v>
      </c>
      <c r="Q53" s="18" t="s">
        <v>255</v>
      </c>
    </row>
    <row r="54" spans="1:17" ht="51" x14ac:dyDescent="0.2">
      <c r="A54" s="18" t="s">
        <v>106</v>
      </c>
      <c r="B54" s="18" t="s">
        <v>34</v>
      </c>
      <c r="C54" s="18" t="s">
        <v>125</v>
      </c>
      <c r="D54" s="18" t="s">
        <v>314</v>
      </c>
      <c r="E54" s="18" t="s">
        <v>3</v>
      </c>
      <c r="F54" s="18">
        <v>33780</v>
      </c>
      <c r="G54" s="18">
        <v>350</v>
      </c>
      <c r="H54" s="18">
        <v>245</v>
      </c>
      <c r="I54" s="18">
        <f t="shared" si="2"/>
        <v>595</v>
      </c>
      <c r="J54" s="18">
        <v>4115</v>
      </c>
      <c r="K54" s="18">
        <v>2400</v>
      </c>
      <c r="L54" s="17">
        <f t="shared" si="3"/>
        <v>42790</v>
      </c>
      <c r="M54" s="17">
        <f>F54+I54+J54</f>
        <v>38490</v>
      </c>
      <c r="N54" s="17">
        <f>400+1500+K54</f>
        <v>4300</v>
      </c>
      <c r="O54" s="17">
        <f>H54+J54</f>
        <v>4360</v>
      </c>
      <c r="P54" s="19">
        <v>45491</v>
      </c>
      <c r="Q54" s="18" t="s">
        <v>315</v>
      </c>
    </row>
    <row r="55" spans="1:17" ht="51" x14ac:dyDescent="0.2">
      <c r="A55" s="18" t="s">
        <v>106</v>
      </c>
      <c r="B55" s="18" t="s">
        <v>34</v>
      </c>
      <c r="C55" s="18" t="s">
        <v>125</v>
      </c>
      <c r="D55" s="18" t="s">
        <v>316</v>
      </c>
      <c r="E55" s="18" t="s">
        <v>4</v>
      </c>
      <c r="F55" s="18">
        <v>33780</v>
      </c>
      <c r="G55" s="18">
        <v>350</v>
      </c>
      <c r="H55" s="18">
        <v>245</v>
      </c>
      <c r="I55" s="18">
        <f t="shared" si="2"/>
        <v>595</v>
      </c>
      <c r="J55" s="18">
        <v>5058</v>
      </c>
      <c r="K55" s="18">
        <v>3900</v>
      </c>
      <c r="L55" s="17">
        <f t="shared" si="3"/>
        <v>45233</v>
      </c>
      <c r="M55" s="17">
        <f>F55+I55+J55</f>
        <v>39433</v>
      </c>
      <c r="N55" s="17">
        <f>400+1500+K55</f>
        <v>5800</v>
      </c>
      <c r="O55" s="17">
        <f>H55+J55</f>
        <v>5303</v>
      </c>
      <c r="P55" s="19">
        <v>45491</v>
      </c>
      <c r="Q55" s="18" t="s">
        <v>315</v>
      </c>
    </row>
    <row r="56" spans="1:17" ht="63.75" x14ac:dyDescent="0.2">
      <c r="A56" s="18" t="s">
        <v>106</v>
      </c>
      <c r="B56" s="18" t="s">
        <v>34</v>
      </c>
      <c r="C56" s="18" t="s">
        <v>125</v>
      </c>
      <c r="D56" s="18" t="s">
        <v>256</v>
      </c>
      <c r="E56" s="18" t="s">
        <v>3</v>
      </c>
      <c r="F56" s="18">
        <v>33780</v>
      </c>
      <c r="G56" s="18">
        <v>350</v>
      </c>
      <c r="H56" s="18">
        <v>245</v>
      </c>
      <c r="I56" s="18">
        <f t="shared" si="2"/>
        <v>595</v>
      </c>
      <c r="J56" s="18">
        <v>4000</v>
      </c>
      <c r="K56" s="18">
        <v>2300</v>
      </c>
      <c r="L56" s="17">
        <f t="shared" si="3"/>
        <v>42575</v>
      </c>
      <c r="M56" s="17">
        <f t="shared" si="8"/>
        <v>38375</v>
      </c>
      <c r="N56" s="17">
        <f t="shared" si="9"/>
        <v>4200</v>
      </c>
      <c r="O56" s="17">
        <f t="shared" si="7"/>
        <v>4245</v>
      </c>
      <c r="P56" s="19">
        <v>45341</v>
      </c>
      <c r="Q56" s="18" t="s">
        <v>257</v>
      </c>
    </row>
    <row r="57" spans="1:17" ht="76.5" x14ac:dyDescent="0.2">
      <c r="A57" s="18" t="s">
        <v>106</v>
      </c>
      <c r="B57" s="18" t="s">
        <v>34</v>
      </c>
      <c r="C57" s="18" t="s">
        <v>125</v>
      </c>
      <c r="D57" s="18" t="s">
        <v>317</v>
      </c>
      <c r="E57" s="18" t="s">
        <v>4</v>
      </c>
      <c r="F57" s="18">
        <v>33780</v>
      </c>
      <c r="G57" s="18">
        <v>350</v>
      </c>
      <c r="H57" s="18">
        <v>245</v>
      </c>
      <c r="I57" s="18">
        <f t="shared" si="2"/>
        <v>595</v>
      </c>
      <c r="J57" s="18">
        <v>4853</v>
      </c>
      <c r="K57" s="18">
        <v>4100</v>
      </c>
      <c r="L57" s="17">
        <f t="shared" si="3"/>
        <v>45228</v>
      </c>
      <c r="M57" s="17">
        <f>F57+I57+J57</f>
        <v>39228</v>
      </c>
      <c r="N57" s="17">
        <f>400+1500+K57</f>
        <v>6000</v>
      </c>
      <c r="O57" s="17">
        <f>H57+J57</f>
        <v>5098</v>
      </c>
      <c r="P57" s="19">
        <v>45491</v>
      </c>
      <c r="Q57" s="18" t="s">
        <v>257</v>
      </c>
    </row>
    <row r="58" spans="1:17" ht="63.75" x14ac:dyDescent="0.2">
      <c r="A58" s="18" t="s">
        <v>106</v>
      </c>
      <c r="B58" s="18" t="s">
        <v>34</v>
      </c>
      <c r="C58" s="18" t="s">
        <v>125</v>
      </c>
      <c r="D58" s="18" t="s">
        <v>318</v>
      </c>
      <c r="E58" s="18" t="s">
        <v>3</v>
      </c>
      <c r="F58" s="18">
        <v>33780</v>
      </c>
      <c r="G58" s="18">
        <v>350</v>
      </c>
      <c r="H58" s="18">
        <v>245</v>
      </c>
      <c r="I58" s="18">
        <f t="shared" si="2"/>
        <v>595</v>
      </c>
      <c r="J58" s="18">
        <v>6087</v>
      </c>
      <c r="K58" s="18">
        <v>2300</v>
      </c>
      <c r="L58" s="17">
        <f t="shared" si="3"/>
        <v>44662</v>
      </c>
      <c r="M58" s="17">
        <f>F58+I58+J58</f>
        <v>40462</v>
      </c>
      <c r="N58" s="17">
        <f>400+1500+K58</f>
        <v>4200</v>
      </c>
      <c r="O58" s="17">
        <f>H58+J58</f>
        <v>6332</v>
      </c>
      <c r="P58" s="19">
        <v>45491</v>
      </c>
      <c r="Q58" s="18" t="s">
        <v>319</v>
      </c>
    </row>
    <row r="59" spans="1:17" ht="76.5" x14ac:dyDescent="0.2">
      <c r="A59" s="18" t="s">
        <v>106</v>
      </c>
      <c r="B59" s="18" t="s">
        <v>34</v>
      </c>
      <c r="C59" s="18" t="s">
        <v>125</v>
      </c>
      <c r="D59" s="18" t="s">
        <v>320</v>
      </c>
      <c r="E59" s="18" t="s">
        <v>4</v>
      </c>
      <c r="F59" s="18">
        <v>33780</v>
      </c>
      <c r="G59" s="18">
        <v>350</v>
      </c>
      <c r="H59" s="18">
        <v>245</v>
      </c>
      <c r="I59" s="18">
        <f t="shared" si="2"/>
        <v>595</v>
      </c>
      <c r="J59" s="18">
        <v>8080</v>
      </c>
      <c r="K59" s="18">
        <v>4100</v>
      </c>
      <c r="L59" s="17">
        <f t="shared" si="3"/>
        <v>48455</v>
      </c>
      <c r="M59" s="17">
        <f>F59+I59+J59</f>
        <v>42455</v>
      </c>
      <c r="N59" s="17">
        <f>400+1500+K59</f>
        <v>6000</v>
      </c>
      <c r="O59" s="17">
        <f>H59+J59</f>
        <v>8325</v>
      </c>
      <c r="P59" s="19">
        <v>45491</v>
      </c>
      <c r="Q59" s="18" t="s">
        <v>319</v>
      </c>
    </row>
    <row r="60" spans="1:17" ht="63.75" x14ac:dyDescent="0.2">
      <c r="A60" s="18" t="s">
        <v>120</v>
      </c>
      <c r="B60" s="18" t="s">
        <v>34</v>
      </c>
      <c r="C60" s="18" t="s">
        <v>125</v>
      </c>
      <c r="D60" s="18" t="s">
        <v>258</v>
      </c>
      <c r="E60" s="18" t="s">
        <v>3</v>
      </c>
      <c r="F60" s="18">
        <v>33780</v>
      </c>
      <c r="G60" s="18">
        <v>350</v>
      </c>
      <c r="H60" s="18">
        <v>245</v>
      </c>
      <c r="I60" s="18">
        <f t="shared" si="2"/>
        <v>595</v>
      </c>
      <c r="J60" s="18">
        <v>4631</v>
      </c>
      <c r="K60" s="18">
        <v>2000</v>
      </c>
      <c r="L60" s="17">
        <f t="shared" si="3"/>
        <v>42906</v>
      </c>
      <c r="M60" s="17">
        <f t="shared" si="8"/>
        <v>39006</v>
      </c>
      <c r="N60" s="17">
        <f t="shared" si="9"/>
        <v>3900</v>
      </c>
      <c r="O60" s="17">
        <f t="shared" si="7"/>
        <v>4876</v>
      </c>
      <c r="P60" s="19">
        <v>45342</v>
      </c>
      <c r="Q60" s="18" t="s">
        <v>259</v>
      </c>
    </row>
    <row r="61" spans="1:17" ht="63.75" x14ac:dyDescent="0.2">
      <c r="A61" s="18" t="s">
        <v>120</v>
      </c>
      <c r="B61" s="18" t="s">
        <v>34</v>
      </c>
      <c r="C61" s="18" t="s">
        <v>125</v>
      </c>
      <c r="D61" s="18" t="s">
        <v>321</v>
      </c>
      <c r="E61" s="18" t="s">
        <v>4</v>
      </c>
      <c r="F61" s="18">
        <v>33780</v>
      </c>
      <c r="G61" s="18">
        <v>350</v>
      </c>
      <c r="H61" s="18">
        <v>245</v>
      </c>
      <c r="I61" s="18">
        <f t="shared" si="2"/>
        <v>595</v>
      </c>
      <c r="J61" s="18">
        <v>4430</v>
      </c>
      <c r="K61" s="18">
        <v>1500</v>
      </c>
      <c r="L61" s="17">
        <f t="shared" si="3"/>
        <v>42205</v>
      </c>
      <c r="M61" s="17">
        <f t="shared" si="8"/>
        <v>38805</v>
      </c>
      <c r="N61" s="17">
        <f t="shared" si="9"/>
        <v>3400</v>
      </c>
      <c r="O61" s="17">
        <f t="shared" si="7"/>
        <v>4675</v>
      </c>
      <c r="P61" s="19">
        <v>45491</v>
      </c>
      <c r="Q61" s="18" t="s">
        <v>322</v>
      </c>
    </row>
    <row r="62" spans="1:17" ht="76.5" x14ac:dyDescent="0.2">
      <c r="A62" s="18" t="s">
        <v>127</v>
      </c>
      <c r="B62" s="18" t="s">
        <v>34</v>
      </c>
      <c r="C62" s="18" t="s">
        <v>125</v>
      </c>
      <c r="D62" s="18" t="s">
        <v>260</v>
      </c>
      <c r="E62" s="18" t="s">
        <v>3</v>
      </c>
      <c r="F62" s="18">
        <v>33780</v>
      </c>
      <c r="G62" s="18">
        <v>350</v>
      </c>
      <c r="H62" s="18">
        <v>245</v>
      </c>
      <c r="I62" s="18">
        <f t="shared" si="2"/>
        <v>595</v>
      </c>
      <c r="J62" s="18">
        <v>3316</v>
      </c>
      <c r="K62" s="18">
        <v>3600</v>
      </c>
      <c r="L62" s="17">
        <f t="shared" si="3"/>
        <v>43191</v>
      </c>
      <c r="M62" s="17">
        <f t="shared" si="8"/>
        <v>37691</v>
      </c>
      <c r="N62" s="17">
        <f t="shared" si="9"/>
        <v>5500</v>
      </c>
      <c r="O62" s="17">
        <f t="shared" si="7"/>
        <v>3561</v>
      </c>
      <c r="P62" s="19">
        <v>45341</v>
      </c>
      <c r="Q62" s="18" t="s">
        <v>261</v>
      </c>
    </row>
    <row r="63" spans="1:17" ht="76.5" x14ac:dyDescent="0.2">
      <c r="A63" s="18" t="s">
        <v>127</v>
      </c>
      <c r="B63" s="18" t="s">
        <v>34</v>
      </c>
      <c r="C63" s="18" t="s">
        <v>125</v>
      </c>
      <c r="D63" s="18" t="s">
        <v>372</v>
      </c>
      <c r="E63" s="18" t="s">
        <v>4</v>
      </c>
      <c r="F63" s="18">
        <v>33780</v>
      </c>
      <c r="G63" s="18">
        <v>350</v>
      </c>
      <c r="H63" s="18">
        <v>245</v>
      </c>
      <c r="I63" s="18">
        <f t="shared" si="2"/>
        <v>595</v>
      </c>
      <c r="J63" s="18">
        <v>4411</v>
      </c>
      <c r="K63" s="18">
        <v>2800</v>
      </c>
      <c r="L63" s="17">
        <f t="shared" si="3"/>
        <v>43486</v>
      </c>
      <c r="M63" s="17">
        <f t="shared" si="8"/>
        <v>38786</v>
      </c>
      <c r="N63" s="17">
        <f t="shared" si="9"/>
        <v>4700</v>
      </c>
      <c r="O63" s="17">
        <f>H63+J63</f>
        <v>4656</v>
      </c>
      <c r="P63" s="19">
        <v>45532</v>
      </c>
      <c r="Q63" s="18" t="s">
        <v>261</v>
      </c>
    </row>
    <row r="64" spans="1:17" ht="76.5" x14ac:dyDescent="0.2">
      <c r="A64" s="18" t="s">
        <v>127</v>
      </c>
      <c r="B64" s="18" t="s">
        <v>34</v>
      </c>
      <c r="C64" s="18" t="s">
        <v>125</v>
      </c>
      <c r="D64" s="18" t="s">
        <v>373</v>
      </c>
      <c r="E64" s="18" t="s">
        <v>4</v>
      </c>
      <c r="F64" s="18">
        <v>33780</v>
      </c>
      <c r="G64" s="18">
        <v>350</v>
      </c>
      <c r="H64" s="18">
        <v>245</v>
      </c>
      <c r="I64" s="18">
        <f t="shared" si="2"/>
        <v>595</v>
      </c>
      <c r="J64" s="18">
        <v>4500</v>
      </c>
      <c r="K64" s="18">
        <v>3000</v>
      </c>
      <c r="L64" s="17">
        <f t="shared" si="3"/>
        <v>43775</v>
      </c>
      <c r="M64" s="17">
        <f t="shared" si="8"/>
        <v>38875</v>
      </c>
      <c r="N64" s="17">
        <f t="shared" si="9"/>
        <v>4900</v>
      </c>
      <c r="O64" s="17">
        <f>H64+J64</f>
        <v>4745</v>
      </c>
      <c r="P64" s="19">
        <v>45516</v>
      </c>
      <c r="Q64" s="18" t="s">
        <v>261</v>
      </c>
    </row>
    <row r="65" spans="1:17" ht="76.5" x14ac:dyDescent="0.2">
      <c r="A65" s="18" t="s">
        <v>127</v>
      </c>
      <c r="B65" s="18" t="s">
        <v>34</v>
      </c>
      <c r="C65" s="18" t="s">
        <v>125</v>
      </c>
      <c r="D65" s="18" t="s">
        <v>323</v>
      </c>
      <c r="E65" s="18" t="s">
        <v>4</v>
      </c>
      <c r="F65" s="18">
        <v>33780</v>
      </c>
      <c r="G65" s="18">
        <v>350</v>
      </c>
      <c r="H65" s="18">
        <v>245</v>
      </c>
      <c r="I65" s="18">
        <f t="shared" si="2"/>
        <v>595</v>
      </c>
      <c r="J65" s="18">
        <v>4500</v>
      </c>
      <c r="K65" s="18">
        <v>2500</v>
      </c>
      <c r="L65" s="17">
        <f>F65+G65+H65+J65+K65+400+1500</f>
        <v>43275</v>
      </c>
      <c r="M65" s="17">
        <f>F65+I65+J65</f>
        <v>38875</v>
      </c>
      <c r="N65" s="17">
        <f>400+1500+K65</f>
        <v>4400</v>
      </c>
      <c r="O65" s="17">
        <f>H65+J65</f>
        <v>4745</v>
      </c>
      <c r="P65" s="19">
        <v>45491</v>
      </c>
      <c r="Q65" s="18" t="s">
        <v>261</v>
      </c>
    </row>
    <row r="66" spans="1:17" ht="63.75" x14ac:dyDescent="0.2">
      <c r="A66" s="18" t="s">
        <v>179</v>
      </c>
      <c r="B66" s="18" t="s">
        <v>34</v>
      </c>
      <c r="C66" s="18" t="s">
        <v>125</v>
      </c>
      <c r="D66" s="18" t="s">
        <v>324</v>
      </c>
      <c r="E66" s="18" t="s">
        <v>4</v>
      </c>
      <c r="F66" s="18">
        <v>33780</v>
      </c>
      <c r="G66" s="18">
        <v>350</v>
      </c>
      <c r="H66" s="18">
        <v>245</v>
      </c>
      <c r="I66" s="18">
        <f t="shared" si="2"/>
        <v>595</v>
      </c>
      <c r="J66" s="18">
        <v>4800</v>
      </c>
      <c r="K66" s="18">
        <v>2300</v>
      </c>
      <c r="L66" s="17">
        <f>F66+G66+H66+J66+K66+400+1500</f>
        <v>43375</v>
      </c>
      <c r="M66" s="17">
        <f>F66+I66+J66</f>
        <v>39175</v>
      </c>
      <c r="N66" s="17">
        <f>400+1500+K66</f>
        <v>4200</v>
      </c>
      <c r="O66" s="17">
        <f>H66+J66</f>
        <v>5045</v>
      </c>
      <c r="P66" s="19">
        <v>45856</v>
      </c>
      <c r="Q66" s="18" t="s">
        <v>325</v>
      </c>
    </row>
    <row r="67" spans="1:17" ht="102" x14ac:dyDescent="0.2">
      <c r="A67" s="18" t="s">
        <v>117</v>
      </c>
      <c r="B67" s="18" t="s">
        <v>34</v>
      </c>
      <c r="C67" s="18" t="s">
        <v>125</v>
      </c>
      <c r="D67" s="18" t="s">
        <v>262</v>
      </c>
      <c r="E67" s="18" t="s">
        <v>3</v>
      </c>
      <c r="F67" s="18">
        <v>33780</v>
      </c>
      <c r="G67" s="18">
        <v>350</v>
      </c>
      <c r="H67" s="18">
        <v>245</v>
      </c>
      <c r="I67" s="18">
        <f t="shared" si="2"/>
        <v>595</v>
      </c>
      <c r="J67" s="18">
        <v>4275</v>
      </c>
      <c r="K67" s="18">
        <v>1800</v>
      </c>
      <c r="L67" s="17">
        <f t="shared" ref="L67:L121" si="13">F67+G67+H67+J67+K67+400+1500</f>
        <v>42350</v>
      </c>
      <c r="M67" s="17">
        <f t="shared" si="8"/>
        <v>38650</v>
      </c>
      <c r="N67" s="17">
        <f t="shared" si="9"/>
        <v>3700</v>
      </c>
      <c r="O67" s="17">
        <f t="shared" si="7"/>
        <v>4520</v>
      </c>
      <c r="P67" s="19">
        <v>45341</v>
      </c>
      <c r="Q67" s="18" t="s">
        <v>263</v>
      </c>
    </row>
    <row r="68" spans="1:17" ht="102" x14ac:dyDescent="0.2">
      <c r="A68" s="18" t="s">
        <v>117</v>
      </c>
      <c r="B68" s="18" t="s">
        <v>34</v>
      </c>
      <c r="C68" s="18" t="s">
        <v>125</v>
      </c>
      <c r="D68" s="18" t="s">
        <v>326</v>
      </c>
      <c r="E68" s="18" t="s">
        <v>4</v>
      </c>
      <c r="F68" s="18">
        <v>33780</v>
      </c>
      <c r="G68" s="18">
        <v>350</v>
      </c>
      <c r="H68" s="18">
        <v>245</v>
      </c>
      <c r="I68" s="18">
        <f t="shared" si="2"/>
        <v>595</v>
      </c>
      <c r="J68" s="18">
        <v>4800</v>
      </c>
      <c r="K68" s="18">
        <v>1100</v>
      </c>
      <c r="L68" s="17">
        <f t="shared" si="13"/>
        <v>42175</v>
      </c>
      <c r="M68" s="17">
        <f>F68+I68+J68</f>
        <v>39175</v>
      </c>
      <c r="N68" s="17">
        <f>400+1500+K68</f>
        <v>3000</v>
      </c>
      <c r="O68" s="17">
        <f>H68+J68</f>
        <v>5045</v>
      </c>
      <c r="P68" s="19">
        <v>45491</v>
      </c>
      <c r="Q68" s="18" t="s">
        <v>263</v>
      </c>
    </row>
    <row r="69" spans="1:17" ht="89.25" x14ac:dyDescent="0.2">
      <c r="A69" s="18" t="s">
        <v>117</v>
      </c>
      <c r="B69" s="18" t="s">
        <v>34</v>
      </c>
      <c r="C69" s="18" t="s">
        <v>125</v>
      </c>
      <c r="D69" s="18" t="s">
        <v>264</v>
      </c>
      <c r="E69" s="18" t="s">
        <v>3</v>
      </c>
      <c r="F69" s="18">
        <v>33780</v>
      </c>
      <c r="G69" s="18">
        <v>350</v>
      </c>
      <c r="H69" s="18">
        <v>245</v>
      </c>
      <c r="I69" s="18">
        <f t="shared" si="2"/>
        <v>595</v>
      </c>
      <c r="J69" s="18">
        <v>5540</v>
      </c>
      <c r="K69" s="18">
        <v>1200</v>
      </c>
      <c r="L69" s="17">
        <f t="shared" si="13"/>
        <v>43015</v>
      </c>
      <c r="M69" s="17">
        <f t="shared" si="8"/>
        <v>39915</v>
      </c>
      <c r="N69" s="17">
        <f t="shared" si="9"/>
        <v>3100</v>
      </c>
      <c r="O69" s="17">
        <f t="shared" si="7"/>
        <v>5785</v>
      </c>
      <c r="P69" s="19">
        <v>45342</v>
      </c>
      <c r="Q69" s="18" t="s">
        <v>252</v>
      </c>
    </row>
    <row r="70" spans="1:17" ht="76.5" x14ac:dyDescent="0.2">
      <c r="A70" s="18" t="s">
        <v>102</v>
      </c>
      <c r="B70" s="18" t="s">
        <v>39</v>
      </c>
      <c r="C70" s="18" t="s">
        <v>125</v>
      </c>
      <c r="D70" s="18" t="s">
        <v>265</v>
      </c>
      <c r="E70" s="18" t="s">
        <v>3</v>
      </c>
      <c r="F70" s="18">
        <v>33780</v>
      </c>
      <c r="G70" s="18">
        <v>350</v>
      </c>
      <c r="H70" s="18">
        <v>255</v>
      </c>
      <c r="I70" s="18">
        <f t="shared" si="2"/>
        <v>605</v>
      </c>
      <c r="J70" s="18">
        <v>4020</v>
      </c>
      <c r="K70" s="18">
        <v>1700</v>
      </c>
      <c r="L70" s="17">
        <f t="shared" si="13"/>
        <v>42005</v>
      </c>
      <c r="M70" s="17">
        <f t="shared" si="8"/>
        <v>38405</v>
      </c>
      <c r="N70" s="17">
        <f t="shared" si="9"/>
        <v>3600</v>
      </c>
      <c r="O70" s="17">
        <f t="shared" si="7"/>
        <v>4275</v>
      </c>
      <c r="P70" s="19">
        <v>45342</v>
      </c>
      <c r="Q70" s="18" t="s">
        <v>266</v>
      </c>
    </row>
    <row r="71" spans="1:17" ht="89.25" x14ac:dyDescent="0.2">
      <c r="A71" s="18" t="s">
        <v>102</v>
      </c>
      <c r="B71" s="18" t="s">
        <v>39</v>
      </c>
      <c r="C71" s="18" t="s">
        <v>125</v>
      </c>
      <c r="D71" s="18" t="s">
        <v>128</v>
      </c>
      <c r="E71" s="18" t="s">
        <v>3</v>
      </c>
      <c r="F71" s="18">
        <v>33780</v>
      </c>
      <c r="G71" s="18">
        <v>350</v>
      </c>
      <c r="H71" s="18">
        <v>255</v>
      </c>
      <c r="I71" s="18">
        <f t="shared" si="2"/>
        <v>605</v>
      </c>
      <c r="J71" s="18">
        <v>6237</v>
      </c>
      <c r="K71" s="18">
        <v>1800</v>
      </c>
      <c r="L71" s="17">
        <f t="shared" si="13"/>
        <v>44322</v>
      </c>
      <c r="M71" s="17">
        <f t="shared" si="8"/>
        <v>40622</v>
      </c>
      <c r="N71" s="17">
        <f t="shared" si="9"/>
        <v>3700</v>
      </c>
      <c r="O71" s="17">
        <f t="shared" si="7"/>
        <v>6492</v>
      </c>
      <c r="P71" s="19">
        <v>45342</v>
      </c>
      <c r="Q71" s="18" t="s">
        <v>252</v>
      </c>
    </row>
    <row r="72" spans="1:17" ht="76.5" x14ac:dyDescent="0.2">
      <c r="A72" s="18" t="s">
        <v>129</v>
      </c>
      <c r="B72" s="18" t="s">
        <v>34</v>
      </c>
      <c r="C72" s="18" t="s">
        <v>125</v>
      </c>
      <c r="D72" s="18" t="s">
        <v>267</v>
      </c>
      <c r="E72" s="18" t="s">
        <v>3</v>
      </c>
      <c r="F72" s="18">
        <v>33780</v>
      </c>
      <c r="G72" s="18">
        <v>350</v>
      </c>
      <c r="H72" s="18">
        <v>245</v>
      </c>
      <c r="I72" s="18">
        <f t="shared" si="2"/>
        <v>595</v>
      </c>
      <c r="J72" s="18">
        <v>5595</v>
      </c>
      <c r="K72" s="18">
        <v>4700</v>
      </c>
      <c r="L72" s="17">
        <f t="shared" si="13"/>
        <v>46570</v>
      </c>
      <c r="M72" s="17">
        <f t="shared" si="8"/>
        <v>39970</v>
      </c>
      <c r="N72" s="17">
        <f t="shared" si="9"/>
        <v>6600</v>
      </c>
      <c r="O72" s="17">
        <f t="shared" si="7"/>
        <v>5840</v>
      </c>
      <c r="P72" s="19">
        <v>45341</v>
      </c>
      <c r="Q72" s="18" t="s">
        <v>268</v>
      </c>
    </row>
    <row r="73" spans="1:17" ht="76.5" x14ac:dyDescent="0.2">
      <c r="A73" s="18" t="s">
        <v>129</v>
      </c>
      <c r="B73" s="18" t="s">
        <v>34</v>
      </c>
      <c r="C73" s="18" t="s">
        <v>125</v>
      </c>
      <c r="D73" s="18" t="s">
        <v>327</v>
      </c>
      <c r="E73" s="18" t="s">
        <v>4</v>
      </c>
      <c r="F73" s="18">
        <v>33780</v>
      </c>
      <c r="G73" s="18">
        <v>350</v>
      </c>
      <c r="H73" s="18">
        <v>245</v>
      </c>
      <c r="I73" s="18">
        <f t="shared" si="2"/>
        <v>595</v>
      </c>
      <c r="J73" s="18">
        <v>5770</v>
      </c>
      <c r="K73" s="18">
        <v>4800</v>
      </c>
      <c r="L73" s="17">
        <f>F73+G73+H73+J73+K73+400+1500</f>
        <v>46845</v>
      </c>
      <c r="M73" s="17">
        <f t="shared" si="8"/>
        <v>40145</v>
      </c>
      <c r="N73" s="17">
        <f t="shared" si="9"/>
        <v>6700</v>
      </c>
      <c r="O73" s="17">
        <f>H73+J73</f>
        <v>6015</v>
      </c>
      <c r="P73" s="19">
        <v>45491</v>
      </c>
      <c r="Q73" s="18" t="s">
        <v>328</v>
      </c>
    </row>
    <row r="74" spans="1:17" ht="89.25" x14ac:dyDescent="0.2">
      <c r="A74" s="18" t="s">
        <v>123</v>
      </c>
      <c r="B74" s="18" t="s">
        <v>34</v>
      </c>
      <c r="C74" s="18" t="s">
        <v>125</v>
      </c>
      <c r="D74" s="18" t="s">
        <v>329</v>
      </c>
      <c r="E74" s="18" t="s">
        <v>4</v>
      </c>
      <c r="F74" s="18">
        <v>33780</v>
      </c>
      <c r="G74" s="18">
        <v>350</v>
      </c>
      <c r="H74" s="18">
        <v>245</v>
      </c>
      <c r="I74" s="18">
        <f t="shared" si="2"/>
        <v>595</v>
      </c>
      <c r="J74" s="18">
        <v>3301</v>
      </c>
      <c r="K74" s="18">
        <v>1750</v>
      </c>
      <c r="L74" s="17">
        <f>F74+G74+H74+J74+K74+400+1500</f>
        <v>41326</v>
      </c>
      <c r="M74" s="17">
        <f>F74+I74+J74</f>
        <v>37676</v>
      </c>
      <c r="N74" s="17">
        <f>400+1500+K74</f>
        <v>3650</v>
      </c>
      <c r="O74" s="17">
        <f>H74+J74</f>
        <v>3546</v>
      </c>
      <c r="P74" s="19">
        <v>45491</v>
      </c>
      <c r="Q74" s="18" t="s">
        <v>330</v>
      </c>
    </row>
    <row r="75" spans="1:17" ht="76.5" x14ac:dyDescent="0.2">
      <c r="A75" s="18" t="s">
        <v>123</v>
      </c>
      <c r="B75" s="18" t="s">
        <v>34</v>
      </c>
      <c r="C75" s="18" t="s">
        <v>125</v>
      </c>
      <c r="D75" s="18" t="s">
        <v>206</v>
      </c>
      <c r="E75" s="18" t="s">
        <v>4</v>
      </c>
      <c r="F75" s="18">
        <v>33780</v>
      </c>
      <c r="G75" s="18">
        <v>350</v>
      </c>
      <c r="H75" s="18">
        <v>245</v>
      </c>
      <c r="I75" s="18">
        <f t="shared" si="2"/>
        <v>595</v>
      </c>
      <c r="J75" s="18">
        <f>3670</f>
        <v>3670</v>
      </c>
      <c r="K75" s="18">
        <v>950</v>
      </c>
      <c r="L75" s="17">
        <f t="shared" si="13"/>
        <v>40895</v>
      </c>
      <c r="M75" s="17">
        <f>F75+I75+J75</f>
        <v>38045</v>
      </c>
      <c r="N75" s="17">
        <f>400+1500+K75</f>
        <v>2850</v>
      </c>
      <c r="O75" s="17">
        <f>H75+J75</f>
        <v>3915</v>
      </c>
      <c r="P75" s="19">
        <v>45488</v>
      </c>
      <c r="Q75" s="18" t="s">
        <v>266</v>
      </c>
    </row>
    <row r="76" spans="1:17" ht="76.5" x14ac:dyDescent="0.2">
      <c r="A76" s="18" t="s">
        <v>123</v>
      </c>
      <c r="B76" s="18" t="s">
        <v>34</v>
      </c>
      <c r="C76" s="18" t="s">
        <v>125</v>
      </c>
      <c r="D76" s="18" t="s">
        <v>331</v>
      </c>
      <c r="E76" s="18" t="s">
        <v>3</v>
      </c>
      <c r="F76" s="18">
        <v>33780</v>
      </c>
      <c r="G76" s="18">
        <v>350</v>
      </c>
      <c r="H76" s="18">
        <v>245</v>
      </c>
      <c r="I76" s="18">
        <f t="shared" si="2"/>
        <v>595</v>
      </c>
      <c r="J76" s="18">
        <v>5049</v>
      </c>
      <c r="K76" s="18">
        <v>1300</v>
      </c>
      <c r="L76" s="17">
        <f t="shared" si="13"/>
        <v>42624</v>
      </c>
      <c r="M76" s="17">
        <f t="shared" si="8"/>
        <v>39424</v>
      </c>
      <c r="N76" s="17">
        <f>400+1500+K76</f>
        <v>3200</v>
      </c>
      <c r="O76" s="17">
        <f t="shared" si="7"/>
        <v>5294</v>
      </c>
      <c r="P76" s="19">
        <v>45341</v>
      </c>
      <c r="Q76" s="18" t="s">
        <v>266</v>
      </c>
    </row>
    <row r="77" spans="1:17" ht="76.5" x14ac:dyDescent="0.2">
      <c r="A77" s="18" t="s">
        <v>123</v>
      </c>
      <c r="B77" s="18" t="s">
        <v>34</v>
      </c>
      <c r="C77" s="18" t="s">
        <v>125</v>
      </c>
      <c r="D77" s="18" t="s">
        <v>332</v>
      </c>
      <c r="E77" s="18" t="s">
        <v>4</v>
      </c>
      <c r="F77" s="18">
        <v>33780</v>
      </c>
      <c r="G77" s="18">
        <v>350</v>
      </c>
      <c r="H77" s="18">
        <v>245</v>
      </c>
      <c r="I77" s="18">
        <f t="shared" si="2"/>
        <v>595</v>
      </c>
      <c r="J77" s="18">
        <v>5200</v>
      </c>
      <c r="K77" s="18">
        <v>1550</v>
      </c>
      <c r="L77" s="17">
        <f t="shared" si="13"/>
        <v>43025</v>
      </c>
      <c r="M77" s="17">
        <f t="shared" si="8"/>
        <v>39575</v>
      </c>
      <c r="N77" s="17">
        <f t="shared" ref="N77:N78" si="14">400+1500+K77</f>
        <v>3450</v>
      </c>
      <c r="O77" s="17">
        <f>H77+J77</f>
        <v>5445</v>
      </c>
      <c r="P77" s="19">
        <v>45488</v>
      </c>
      <c r="Q77" s="18" t="s">
        <v>266</v>
      </c>
    </row>
    <row r="78" spans="1:17" ht="51" x14ac:dyDescent="0.2">
      <c r="A78" s="18" t="s">
        <v>123</v>
      </c>
      <c r="B78" s="18" t="s">
        <v>34</v>
      </c>
      <c r="C78" s="18" t="s">
        <v>125</v>
      </c>
      <c r="D78" s="18" t="s">
        <v>333</v>
      </c>
      <c r="E78" s="18" t="s">
        <v>4</v>
      </c>
      <c r="F78" s="18">
        <v>33780</v>
      </c>
      <c r="G78" s="18">
        <v>350</v>
      </c>
      <c r="H78" s="18">
        <v>245</v>
      </c>
      <c r="I78" s="18">
        <f t="shared" si="2"/>
        <v>595</v>
      </c>
      <c r="J78" s="18">
        <v>3902</v>
      </c>
      <c r="K78" s="18">
        <v>0</v>
      </c>
      <c r="L78" s="17">
        <f t="shared" si="13"/>
        <v>40177</v>
      </c>
      <c r="M78" s="17">
        <f t="shared" si="8"/>
        <v>38277</v>
      </c>
      <c r="N78" s="17">
        <f t="shared" si="14"/>
        <v>1900</v>
      </c>
      <c r="O78" s="17">
        <f>H78+J78</f>
        <v>4147</v>
      </c>
      <c r="P78" s="19">
        <v>45491</v>
      </c>
      <c r="Q78" s="18" t="s">
        <v>334</v>
      </c>
    </row>
    <row r="79" spans="1:17" ht="76.5" x14ac:dyDescent="0.2">
      <c r="A79" s="18" t="s">
        <v>183</v>
      </c>
      <c r="B79" s="18" t="s">
        <v>39</v>
      </c>
      <c r="C79" s="18" t="s">
        <v>184</v>
      </c>
      <c r="D79" s="18" t="s">
        <v>269</v>
      </c>
      <c r="E79" s="18" t="s">
        <v>3</v>
      </c>
      <c r="F79" s="18">
        <v>33780</v>
      </c>
      <c r="G79" s="18">
        <v>350</v>
      </c>
      <c r="H79" s="18">
        <v>0</v>
      </c>
      <c r="I79" s="18">
        <f t="shared" si="2"/>
        <v>350</v>
      </c>
      <c r="J79" s="18">
        <v>1800</v>
      </c>
      <c r="K79" s="18">
        <v>1558</v>
      </c>
      <c r="L79" s="17">
        <f t="shared" si="13"/>
        <v>39388</v>
      </c>
      <c r="M79" s="17">
        <f>F79+I79+J79</f>
        <v>35930</v>
      </c>
      <c r="N79" s="17">
        <f>400+1500+K79</f>
        <v>3458</v>
      </c>
      <c r="O79" s="17">
        <f t="shared" si="7"/>
        <v>1800</v>
      </c>
      <c r="P79" s="19">
        <v>45385</v>
      </c>
      <c r="Q79" s="18" t="s">
        <v>270</v>
      </c>
    </row>
    <row r="80" spans="1:17" ht="76.5" x14ac:dyDescent="0.2">
      <c r="A80" s="18" t="s">
        <v>183</v>
      </c>
      <c r="B80" s="18" t="s">
        <v>39</v>
      </c>
      <c r="C80" s="18" t="s">
        <v>184</v>
      </c>
      <c r="D80" s="18" t="s">
        <v>374</v>
      </c>
      <c r="E80" s="18" t="s">
        <v>4</v>
      </c>
      <c r="F80" s="18">
        <v>33780</v>
      </c>
      <c r="G80" s="18">
        <v>350</v>
      </c>
      <c r="H80" s="18">
        <v>0</v>
      </c>
      <c r="I80" s="18">
        <f t="shared" si="2"/>
        <v>350</v>
      </c>
      <c r="J80" s="18">
        <v>2100</v>
      </c>
      <c r="K80" s="18">
        <v>1653</v>
      </c>
      <c r="L80" s="17">
        <f t="shared" si="13"/>
        <v>39783</v>
      </c>
      <c r="M80" s="17">
        <f>F80+I80+J80</f>
        <v>36230</v>
      </c>
      <c r="N80" s="17">
        <f>400+1500+K80</f>
        <v>3553</v>
      </c>
      <c r="O80" s="17">
        <f>H80+J80</f>
        <v>2100</v>
      </c>
      <c r="P80" s="19">
        <v>45559</v>
      </c>
      <c r="Q80" s="18" t="s">
        <v>270</v>
      </c>
    </row>
    <row r="81" spans="1:17" ht="76.5" x14ac:dyDescent="0.2">
      <c r="A81" s="18" t="s">
        <v>106</v>
      </c>
      <c r="B81" s="18" t="s">
        <v>34</v>
      </c>
      <c r="C81" s="18" t="s">
        <v>184</v>
      </c>
      <c r="D81" s="18" t="s">
        <v>271</v>
      </c>
      <c r="E81" s="18" t="s">
        <v>3</v>
      </c>
      <c r="F81" s="18">
        <v>33780</v>
      </c>
      <c r="G81" s="18">
        <v>350</v>
      </c>
      <c r="H81" s="18">
        <v>0</v>
      </c>
      <c r="I81" s="18">
        <f t="shared" si="2"/>
        <v>350</v>
      </c>
      <c r="J81" s="18">
        <v>3100</v>
      </c>
      <c r="K81" s="18">
        <v>1358</v>
      </c>
      <c r="L81" s="17">
        <f t="shared" si="13"/>
        <v>40488</v>
      </c>
      <c r="M81" s="17">
        <f>F81+I81+J81</f>
        <v>37230</v>
      </c>
      <c r="N81" s="17">
        <f>400+1500+K81</f>
        <v>3258</v>
      </c>
      <c r="O81" s="17">
        <f>H81+J81</f>
        <v>3100</v>
      </c>
      <c r="P81" s="19">
        <v>45386</v>
      </c>
      <c r="Q81" s="18" t="s">
        <v>272</v>
      </c>
    </row>
    <row r="82" spans="1:17" ht="51" x14ac:dyDescent="0.2">
      <c r="A82" s="18" t="s">
        <v>185</v>
      </c>
      <c r="B82" s="18" t="s">
        <v>40</v>
      </c>
      <c r="C82" s="18" t="s">
        <v>184</v>
      </c>
      <c r="D82" s="18" t="s">
        <v>375</v>
      </c>
      <c r="E82" s="18" t="s">
        <v>4</v>
      </c>
      <c r="F82" s="18">
        <v>33780</v>
      </c>
      <c r="G82" s="18">
        <v>350</v>
      </c>
      <c r="H82" s="18">
        <v>0</v>
      </c>
      <c r="I82" s="18">
        <f t="shared" si="2"/>
        <v>350</v>
      </c>
      <c r="J82" s="18">
        <v>4100</v>
      </c>
      <c r="K82" s="18">
        <v>0</v>
      </c>
      <c r="L82" s="17">
        <f t="shared" si="13"/>
        <v>40130</v>
      </c>
      <c r="M82" s="17">
        <f>F82+I82+J82</f>
        <v>38230</v>
      </c>
      <c r="N82" s="17">
        <f>400+1500+K82</f>
        <v>1900</v>
      </c>
      <c r="O82" s="17">
        <f>H82+J82</f>
        <v>4100</v>
      </c>
      <c r="P82" s="19">
        <v>45559</v>
      </c>
      <c r="Q82" s="18" t="s">
        <v>376</v>
      </c>
    </row>
    <row r="83" spans="1:17" ht="63.75" x14ac:dyDescent="0.2">
      <c r="A83" s="18" t="s">
        <v>360</v>
      </c>
      <c r="B83" s="18" t="s">
        <v>39</v>
      </c>
      <c r="C83" s="18" t="s">
        <v>409</v>
      </c>
      <c r="D83" s="18" t="s">
        <v>410</v>
      </c>
      <c r="E83" s="18" t="s">
        <v>0</v>
      </c>
      <c r="F83" s="18">
        <v>33780</v>
      </c>
      <c r="G83" s="18">
        <v>350</v>
      </c>
      <c r="H83" s="18">
        <v>0</v>
      </c>
      <c r="I83" s="18">
        <f t="shared" si="2"/>
        <v>350</v>
      </c>
      <c r="J83" s="18">
        <v>1109</v>
      </c>
      <c r="K83" s="18">
        <v>1200</v>
      </c>
      <c r="L83" s="17">
        <f>F83+G83+H83+J83+K83+400+1500</f>
        <v>38339</v>
      </c>
      <c r="M83" s="17">
        <f>F83+I83+J83</f>
        <v>35239</v>
      </c>
      <c r="N83" s="17">
        <f>400+1500+K83</f>
        <v>3100</v>
      </c>
      <c r="O83" s="17">
        <f>H83+J83</f>
        <v>1109</v>
      </c>
      <c r="P83" s="19">
        <v>45597</v>
      </c>
      <c r="Q83" s="18" t="s">
        <v>411</v>
      </c>
    </row>
    <row r="84" spans="1:17" ht="76.5" x14ac:dyDescent="0.2">
      <c r="A84" s="18" t="s">
        <v>129</v>
      </c>
      <c r="B84" s="18" t="s">
        <v>34</v>
      </c>
      <c r="C84" s="18" t="s">
        <v>412</v>
      </c>
      <c r="D84" s="18" t="s">
        <v>413</v>
      </c>
      <c r="E84" s="18" t="s">
        <v>4</v>
      </c>
      <c r="F84" s="18">
        <v>33780</v>
      </c>
      <c r="G84" s="18">
        <v>350</v>
      </c>
      <c r="H84" s="18">
        <v>389</v>
      </c>
      <c r="I84" s="18">
        <f t="shared" si="2"/>
        <v>739</v>
      </c>
      <c r="J84" s="18">
        <v>7300</v>
      </c>
      <c r="K84" s="18">
        <v>1100</v>
      </c>
      <c r="L84" s="17">
        <f t="shared" si="13"/>
        <v>44819</v>
      </c>
      <c r="M84" s="17">
        <f>F84+I84</f>
        <v>34519</v>
      </c>
      <c r="N84" s="17">
        <f>400+1500+K84+J84</f>
        <v>10300</v>
      </c>
      <c r="O84" s="17">
        <f>H84</f>
        <v>389</v>
      </c>
      <c r="P84" s="19">
        <v>45574</v>
      </c>
      <c r="Q84" s="18" t="s">
        <v>414</v>
      </c>
    </row>
    <row r="85" spans="1:17" ht="63.75" x14ac:dyDescent="0.2">
      <c r="A85" s="18" t="s">
        <v>216</v>
      </c>
      <c r="B85" s="18" t="s">
        <v>42</v>
      </c>
      <c r="C85" s="18" t="s">
        <v>402</v>
      </c>
      <c r="D85" s="18" t="s">
        <v>403</v>
      </c>
      <c r="E85" s="18" t="s">
        <v>3</v>
      </c>
      <c r="F85" s="18">
        <v>33780</v>
      </c>
      <c r="G85" s="18">
        <v>350</v>
      </c>
      <c r="H85" s="18">
        <v>900</v>
      </c>
      <c r="I85" s="18">
        <f t="shared" si="2"/>
        <v>1250</v>
      </c>
      <c r="J85" s="18">
        <v>10165</v>
      </c>
      <c r="K85" s="18">
        <v>0</v>
      </c>
      <c r="L85" s="17">
        <f t="shared" si="13"/>
        <v>47095</v>
      </c>
      <c r="M85" s="17">
        <f>F85+I85+J85</f>
        <v>45195</v>
      </c>
      <c r="N85" s="17">
        <f>400+1500+K85</f>
        <v>1900</v>
      </c>
      <c r="O85" s="17">
        <f>H85+J85</f>
        <v>11065</v>
      </c>
      <c r="P85" s="19">
        <v>45565</v>
      </c>
      <c r="Q85" s="18" t="s">
        <v>404</v>
      </c>
    </row>
    <row r="86" spans="1:17" ht="76.5" x14ac:dyDescent="0.2">
      <c r="A86" s="18" t="s">
        <v>171</v>
      </c>
      <c r="B86" s="18" t="s">
        <v>44</v>
      </c>
      <c r="C86" s="18" t="s">
        <v>131</v>
      </c>
      <c r="D86" s="18" t="s">
        <v>273</v>
      </c>
      <c r="E86" s="18" t="s">
        <v>0</v>
      </c>
      <c r="F86" s="18">
        <v>33780</v>
      </c>
      <c r="G86" s="18">
        <v>350</v>
      </c>
      <c r="H86" s="18">
        <v>510</v>
      </c>
      <c r="I86" s="18">
        <f t="shared" si="2"/>
        <v>860</v>
      </c>
      <c r="J86" s="18">
        <v>4250</v>
      </c>
      <c r="K86" s="18">
        <v>0</v>
      </c>
      <c r="L86" s="17">
        <f t="shared" si="13"/>
        <v>40790</v>
      </c>
      <c r="M86" s="17">
        <f>F86+I86</f>
        <v>34640</v>
      </c>
      <c r="N86" s="17">
        <f>400+1500+K86+J86</f>
        <v>6150</v>
      </c>
      <c r="O86" s="17">
        <f>H86</f>
        <v>510</v>
      </c>
      <c r="P86" s="19">
        <v>45344</v>
      </c>
      <c r="Q86" s="18" t="s">
        <v>274</v>
      </c>
    </row>
    <row r="87" spans="1:17" ht="63.75" x14ac:dyDescent="0.2">
      <c r="A87" s="18" t="s">
        <v>106</v>
      </c>
      <c r="B87" s="18" t="s">
        <v>34</v>
      </c>
      <c r="C87" s="18" t="s">
        <v>131</v>
      </c>
      <c r="D87" s="18" t="s">
        <v>377</v>
      </c>
      <c r="E87" s="18" t="s">
        <v>0</v>
      </c>
      <c r="F87" s="18">
        <v>33780</v>
      </c>
      <c r="G87" s="18">
        <v>350</v>
      </c>
      <c r="H87" s="18">
        <v>410</v>
      </c>
      <c r="I87" s="18">
        <f t="shared" si="2"/>
        <v>760</v>
      </c>
      <c r="J87" s="18">
        <v>4825</v>
      </c>
      <c r="K87" s="18">
        <v>2460</v>
      </c>
      <c r="L87" s="17">
        <f t="shared" si="13"/>
        <v>43725</v>
      </c>
      <c r="M87" s="17">
        <f>F87+I87+J87</f>
        <v>39365</v>
      </c>
      <c r="N87" s="17">
        <f>400+1500+K87</f>
        <v>4360</v>
      </c>
      <c r="O87" s="17">
        <f>H87+J87</f>
        <v>5235</v>
      </c>
      <c r="P87" s="19">
        <v>45548</v>
      </c>
      <c r="Q87" s="18" t="s">
        <v>378</v>
      </c>
    </row>
    <row r="88" spans="1:17" ht="102" x14ac:dyDescent="0.2">
      <c r="A88" s="18" t="s">
        <v>208</v>
      </c>
      <c r="B88" s="18" t="s">
        <v>38</v>
      </c>
      <c r="C88" s="18" t="s">
        <v>132</v>
      </c>
      <c r="D88" s="18" t="s">
        <v>275</v>
      </c>
      <c r="E88" s="18" t="s">
        <v>3</v>
      </c>
      <c r="F88" s="18">
        <v>33780</v>
      </c>
      <c r="G88" s="18">
        <v>350</v>
      </c>
      <c r="H88" s="18">
        <f>400+228</f>
        <v>628</v>
      </c>
      <c r="I88" s="18">
        <f t="shared" si="2"/>
        <v>978</v>
      </c>
      <c r="J88" s="18">
        <v>3224</v>
      </c>
      <c r="K88" s="18">
        <v>300</v>
      </c>
      <c r="L88" s="17">
        <f t="shared" si="13"/>
        <v>40182</v>
      </c>
      <c r="M88" s="17">
        <f>F88+I88+J88-400</f>
        <v>37582</v>
      </c>
      <c r="N88" s="17">
        <f>400+1500+K88+400</f>
        <v>2600</v>
      </c>
      <c r="O88" s="17">
        <f>H88+J88-400</f>
        <v>3452</v>
      </c>
      <c r="P88" s="19">
        <v>45566</v>
      </c>
      <c r="Q88" s="18" t="s">
        <v>276</v>
      </c>
    </row>
    <row r="89" spans="1:17" ht="102" x14ac:dyDescent="0.2">
      <c r="A89" s="18" t="s">
        <v>208</v>
      </c>
      <c r="B89" s="18" t="s">
        <v>38</v>
      </c>
      <c r="C89" s="18" t="s">
        <v>132</v>
      </c>
      <c r="D89" s="18" t="s">
        <v>379</v>
      </c>
      <c r="E89" s="18" t="s">
        <v>4</v>
      </c>
      <c r="F89" s="18">
        <v>33780</v>
      </c>
      <c r="G89" s="18">
        <v>350</v>
      </c>
      <c r="H89" s="18">
        <f>400+240</f>
        <v>640</v>
      </c>
      <c r="I89" s="18">
        <f t="shared" si="2"/>
        <v>990</v>
      </c>
      <c r="J89" s="18">
        <v>3224</v>
      </c>
      <c r="K89" s="18">
        <v>300</v>
      </c>
      <c r="L89" s="17">
        <f>F89+G89+H89+J89+K89+400+1500</f>
        <v>40194</v>
      </c>
      <c r="M89" s="17">
        <f>F89+I89+J89-400</f>
        <v>37594</v>
      </c>
      <c r="N89" s="17">
        <f>400+1500+K89+400</f>
        <v>2600</v>
      </c>
      <c r="O89" s="17">
        <f>H89+J89-400</f>
        <v>3464</v>
      </c>
      <c r="P89" s="19">
        <v>45566</v>
      </c>
      <c r="Q89" s="18" t="s">
        <v>276</v>
      </c>
    </row>
    <row r="90" spans="1:17" ht="63.75" x14ac:dyDescent="0.2">
      <c r="A90" s="18" t="s">
        <v>216</v>
      </c>
      <c r="B90" s="18" t="s">
        <v>42</v>
      </c>
      <c r="C90" s="18" t="s">
        <v>380</v>
      </c>
      <c r="D90" s="18" t="s">
        <v>381</v>
      </c>
      <c r="E90" s="18" t="s">
        <v>0</v>
      </c>
      <c r="F90" s="18">
        <v>33780</v>
      </c>
      <c r="G90" s="18">
        <v>350</v>
      </c>
      <c r="H90" s="18">
        <v>0</v>
      </c>
      <c r="I90" s="18">
        <f t="shared" si="2"/>
        <v>350</v>
      </c>
      <c r="J90" s="18">
        <v>10000</v>
      </c>
      <c r="K90" s="18">
        <v>0</v>
      </c>
      <c r="L90" s="17">
        <f t="shared" si="13"/>
        <v>46030</v>
      </c>
      <c r="M90" s="17">
        <f t="shared" ref="M90:M102" si="15">F90+I90+J90</f>
        <v>44130</v>
      </c>
      <c r="N90" s="17">
        <f t="shared" ref="N90:N102" si="16">400+1500+K90</f>
        <v>1900</v>
      </c>
      <c r="O90" s="17">
        <f t="shared" si="7"/>
        <v>10000</v>
      </c>
      <c r="P90" s="19">
        <v>45511</v>
      </c>
      <c r="Q90" s="18" t="s">
        <v>382</v>
      </c>
    </row>
    <row r="91" spans="1:17" ht="76.5" x14ac:dyDescent="0.2">
      <c r="A91" s="18" t="s">
        <v>383</v>
      </c>
      <c r="B91" s="18" t="s">
        <v>40</v>
      </c>
      <c r="C91" s="18" t="s">
        <v>277</v>
      </c>
      <c r="D91" s="18" t="s">
        <v>384</v>
      </c>
      <c r="E91" s="18" t="s">
        <v>4</v>
      </c>
      <c r="F91" s="18">
        <v>33780</v>
      </c>
      <c r="G91" s="18">
        <v>350</v>
      </c>
      <c r="H91" s="18">
        <v>0</v>
      </c>
      <c r="I91" s="18">
        <f t="shared" si="2"/>
        <v>350</v>
      </c>
      <c r="J91" s="18">
        <v>5000</v>
      </c>
      <c r="K91" s="18">
        <v>100</v>
      </c>
      <c r="L91" s="17">
        <f t="shared" si="13"/>
        <v>41130</v>
      </c>
      <c r="M91" s="17">
        <f t="shared" si="15"/>
        <v>39130</v>
      </c>
      <c r="N91" s="17">
        <f t="shared" si="16"/>
        <v>2000</v>
      </c>
      <c r="O91" s="17">
        <f t="shared" si="7"/>
        <v>5000</v>
      </c>
      <c r="P91" s="19">
        <v>45551</v>
      </c>
      <c r="Q91" s="18" t="s">
        <v>385</v>
      </c>
    </row>
    <row r="92" spans="1:17" ht="63.75" x14ac:dyDescent="0.2">
      <c r="A92" s="18" t="s">
        <v>130</v>
      </c>
      <c r="B92" s="18" t="s">
        <v>38</v>
      </c>
      <c r="C92" s="18" t="s">
        <v>277</v>
      </c>
      <c r="D92" s="18" t="s">
        <v>278</v>
      </c>
      <c r="E92" s="18" t="s">
        <v>3</v>
      </c>
      <c r="F92" s="18">
        <v>33780</v>
      </c>
      <c r="G92" s="18">
        <v>350</v>
      </c>
      <c r="H92" s="18">
        <v>0</v>
      </c>
      <c r="I92" s="18">
        <f t="shared" si="2"/>
        <v>350</v>
      </c>
      <c r="J92" s="18">
        <v>2742</v>
      </c>
      <c r="K92" s="18">
        <v>500</v>
      </c>
      <c r="L92" s="17">
        <f t="shared" si="13"/>
        <v>39272</v>
      </c>
      <c r="M92" s="17">
        <f t="shared" si="15"/>
        <v>36872</v>
      </c>
      <c r="N92" s="17">
        <f t="shared" si="16"/>
        <v>2400</v>
      </c>
      <c r="O92" s="17">
        <f t="shared" si="7"/>
        <v>2742</v>
      </c>
      <c r="P92" s="19">
        <v>45386</v>
      </c>
      <c r="Q92" s="18" t="s">
        <v>279</v>
      </c>
    </row>
    <row r="93" spans="1:17" ht="38.25" x14ac:dyDescent="0.2">
      <c r="A93" s="18" t="s">
        <v>107</v>
      </c>
      <c r="B93" s="18" t="s">
        <v>43</v>
      </c>
      <c r="C93" s="18" t="s">
        <v>280</v>
      </c>
      <c r="D93" s="18" t="s">
        <v>281</v>
      </c>
      <c r="E93" s="18" t="s">
        <v>0</v>
      </c>
      <c r="F93" s="18">
        <v>33780</v>
      </c>
      <c r="G93" s="18">
        <v>350</v>
      </c>
      <c r="H93" s="18">
        <v>0</v>
      </c>
      <c r="I93" s="18">
        <f t="shared" si="2"/>
        <v>350</v>
      </c>
      <c r="J93" s="18">
        <v>7525</v>
      </c>
      <c r="K93" s="18">
        <v>0</v>
      </c>
      <c r="L93" s="17">
        <f t="shared" si="13"/>
        <v>43555</v>
      </c>
      <c r="M93" s="17">
        <f t="shared" si="15"/>
        <v>41655</v>
      </c>
      <c r="N93" s="17">
        <f t="shared" si="16"/>
        <v>1900</v>
      </c>
      <c r="O93" s="17">
        <f t="shared" si="7"/>
        <v>7525</v>
      </c>
      <c r="P93" s="19">
        <v>45420</v>
      </c>
      <c r="Q93" s="18" t="s">
        <v>282</v>
      </c>
    </row>
    <row r="94" spans="1:17" ht="51" x14ac:dyDescent="0.2">
      <c r="A94" s="18" t="s">
        <v>111</v>
      </c>
      <c r="B94" s="18" t="s">
        <v>40</v>
      </c>
      <c r="C94" s="18" t="s">
        <v>280</v>
      </c>
      <c r="D94" s="18" t="s">
        <v>283</v>
      </c>
      <c r="E94" s="18" t="s">
        <v>0</v>
      </c>
      <c r="F94" s="18">
        <v>33780</v>
      </c>
      <c r="G94" s="18">
        <v>350</v>
      </c>
      <c r="H94" s="18">
        <v>0</v>
      </c>
      <c r="I94" s="18">
        <f t="shared" si="2"/>
        <v>350</v>
      </c>
      <c r="J94" s="18">
        <v>7100</v>
      </c>
      <c r="K94" s="18">
        <v>0</v>
      </c>
      <c r="L94" s="17">
        <f t="shared" si="13"/>
        <v>43130</v>
      </c>
      <c r="M94" s="17">
        <f>F94+I94+J94</f>
        <v>41230</v>
      </c>
      <c r="N94" s="17">
        <f t="shared" si="16"/>
        <v>1900</v>
      </c>
      <c r="O94" s="17">
        <f t="shared" si="7"/>
        <v>7100</v>
      </c>
      <c r="P94" s="19">
        <v>45436</v>
      </c>
      <c r="Q94" s="18" t="s">
        <v>282</v>
      </c>
    </row>
    <row r="95" spans="1:17" ht="38.25" x14ac:dyDescent="0.2">
      <c r="A95" s="18" t="s">
        <v>111</v>
      </c>
      <c r="B95" s="18" t="s">
        <v>43</v>
      </c>
      <c r="C95" s="18" t="s">
        <v>280</v>
      </c>
      <c r="D95" s="18" t="s">
        <v>284</v>
      </c>
      <c r="E95" s="18" t="s">
        <v>0</v>
      </c>
      <c r="F95" s="18">
        <v>33780</v>
      </c>
      <c r="G95" s="18">
        <v>350</v>
      </c>
      <c r="H95" s="18">
        <v>0</v>
      </c>
      <c r="I95" s="18">
        <f t="shared" si="2"/>
        <v>350</v>
      </c>
      <c r="J95" s="18">
        <v>7525</v>
      </c>
      <c r="K95" s="18">
        <v>0</v>
      </c>
      <c r="L95" s="17">
        <f t="shared" si="13"/>
        <v>43555</v>
      </c>
      <c r="M95" s="17">
        <f t="shared" si="15"/>
        <v>41655</v>
      </c>
      <c r="N95" s="17">
        <f t="shared" si="16"/>
        <v>1900</v>
      </c>
      <c r="O95" s="17">
        <f t="shared" si="7"/>
        <v>7525</v>
      </c>
      <c r="P95" s="19">
        <v>45420</v>
      </c>
      <c r="Q95" s="18" t="s">
        <v>282</v>
      </c>
    </row>
    <row r="96" spans="1:17" ht="51" x14ac:dyDescent="0.2">
      <c r="A96" s="18" t="s">
        <v>104</v>
      </c>
      <c r="B96" s="18" t="s">
        <v>43</v>
      </c>
      <c r="C96" s="18" t="s">
        <v>133</v>
      </c>
      <c r="D96" s="18" t="s">
        <v>207</v>
      </c>
      <c r="E96" s="18" t="s">
        <v>0</v>
      </c>
      <c r="F96" s="18">
        <v>33780</v>
      </c>
      <c r="G96" s="18">
        <v>350</v>
      </c>
      <c r="H96" s="18">
        <v>0</v>
      </c>
      <c r="I96" s="18">
        <f t="shared" si="2"/>
        <v>350</v>
      </c>
      <c r="J96" s="18">
        <v>5750</v>
      </c>
      <c r="K96" s="18">
        <v>1600</v>
      </c>
      <c r="L96" s="17">
        <f t="shared" si="13"/>
        <v>43380</v>
      </c>
      <c r="M96" s="17">
        <f t="shared" si="15"/>
        <v>39880</v>
      </c>
      <c r="N96" s="17">
        <f t="shared" si="16"/>
        <v>3500</v>
      </c>
      <c r="O96" s="17">
        <f t="shared" si="7"/>
        <v>5750</v>
      </c>
      <c r="P96" s="19">
        <v>45420</v>
      </c>
      <c r="Q96" s="18" t="s">
        <v>285</v>
      </c>
    </row>
    <row r="97" spans="1:17" ht="51" x14ac:dyDescent="0.2">
      <c r="A97" s="18" t="s">
        <v>383</v>
      </c>
      <c r="B97" s="18" t="s">
        <v>40</v>
      </c>
      <c r="C97" s="18" t="s">
        <v>133</v>
      </c>
      <c r="D97" s="18" t="s">
        <v>405</v>
      </c>
      <c r="E97" s="18" t="s">
        <v>0</v>
      </c>
      <c r="F97" s="18">
        <v>33780</v>
      </c>
      <c r="G97" s="18">
        <v>350</v>
      </c>
      <c r="H97" s="18">
        <v>0</v>
      </c>
      <c r="I97" s="18">
        <f t="shared" si="2"/>
        <v>350</v>
      </c>
      <c r="J97" s="18">
        <v>5000</v>
      </c>
      <c r="K97" s="18">
        <v>1500</v>
      </c>
      <c r="L97" s="17">
        <f t="shared" si="13"/>
        <v>42530</v>
      </c>
      <c r="M97" s="17">
        <f t="shared" si="15"/>
        <v>39130</v>
      </c>
      <c r="N97" s="17">
        <f>400+1500+K97</f>
        <v>3400</v>
      </c>
      <c r="O97" s="17">
        <f>H97+J97</f>
        <v>5000</v>
      </c>
      <c r="P97" s="19">
        <v>45565</v>
      </c>
      <c r="Q97" s="18" t="s">
        <v>285</v>
      </c>
    </row>
    <row r="98" spans="1:17" ht="38.25" x14ac:dyDescent="0.2">
      <c r="A98" s="18" t="s">
        <v>386</v>
      </c>
      <c r="B98" s="18" t="s">
        <v>43</v>
      </c>
      <c r="C98" s="18" t="s">
        <v>133</v>
      </c>
      <c r="D98" s="18" t="s">
        <v>387</v>
      </c>
      <c r="E98" s="18" t="s">
        <v>0</v>
      </c>
      <c r="F98" s="18">
        <v>33780</v>
      </c>
      <c r="G98" s="18">
        <v>350</v>
      </c>
      <c r="H98" s="18">
        <v>0</v>
      </c>
      <c r="I98" s="18">
        <f t="shared" si="2"/>
        <v>350</v>
      </c>
      <c r="J98" s="18">
        <v>7950</v>
      </c>
      <c r="K98" s="18">
        <v>0</v>
      </c>
      <c r="L98" s="17">
        <f t="shared" si="13"/>
        <v>43980</v>
      </c>
      <c r="M98" s="17">
        <f t="shared" si="15"/>
        <v>42080</v>
      </c>
      <c r="N98" s="17">
        <f t="shared" si="16"/>
        <v>1900</v>
      </c>
      <c r="O98" s="17">
        <f t="shared" si="7"/>
        <v>7950</v>
      </c>
      <c r="P98" s="19">
        <v>45547</v>
      </c>
      <c r="Q98" s="18" t="s">
        <v>388</v>
      </c>
    </row>
    <row r="99" spans="1:17" ht="51" x14ac:dyDescent="0.2">
      <c r="A99" s="18" t="s">
        <v>117</v>
      </c>
      <c r="B99" s="18" t="s">
        <v>34</v>
      </c>
      <c r="C99" s="18" t="s">
        <v>133</v>
      </c>
      <c r="D99" s="18" t="s">
        <v>286</v>
      </c>
      <c r="E99" s="18" t="s">
        <v>0</v>
      </c>
      <c r="F99" s="18">
        <v>33780</v>
      </c>
      <c r="G99" s="18">
        <v>350</v>
      </c>
      <c r="H99" s="18">
        <v>0</v>
      </c>
      <c r="I99" s="18">
        <f t="shared" si="2"/>
        <v>350</v>
      </c>
      <c r="J99" s="18">
        <v>5500</v>
      </c>
      <c r="K99" s="18">
        <v>1500</v>
      </c>
      <c r="L99" s="17">
        <f t="shared" si="13"/>
        <v>43030</v>
      </c>
      <c r="M99" s="17">
        <f t="shared" si="15"/>
        <v>39630</v>
      </c>
      <c r="N99" s="17">
        <f t="shared" si="16"/>
        <v>3400</v>
      </c>
      <c r="O99" s="17">
        <f t="shared" si="7"/>
        <v>5500</v>
      </c>
      <c r="P99" s="19">
        <v>45419</v>
      </c>
      <c r="Q99" s="18" t="s">
        <v>285</v>
      </c>
    </row>
    <row r="100" spans="1:17" ht="114.75" x14ac:dyDescent="0.2">
      <c r="A100" s="18" t="s">
        <v>171</v>
      </c>
      <c r="B100" s="18" t="s">
        <v>44</v>
      </c>
      <c r="C100" s="18" t="s">
        <v>134</v>
      </c>
      <c r="D100" s="18" t="s">
        <v>389</v>
      </c>
      <c r="E100" s="18" t="s">
        <v>4</v>
      </c>
      <c r="F100" s="18">
        <v>33780</v>
      </c>
      <c r="G100" s="18">
        <v>350</v>
      </c>
      <c r="H100" s="18">
        <v>0</v>
      </c>
      <c r="I100" s="18">
        <f t="shared" si="2"/>
        <v>350</v>
      </c>
      <c r="J100" s="18">
        <v>7956</v>
      </c>
      <c r="K100" s="18">
        <v>0</v>
      </c>
      <c r="L100" s="17">
        <f t="shared" si="13"/>
        <v>43986</v>
      </c>
      <c r="M100" s="17">
        <f t="shared" si="15"/>
        <v>42086</v>
      </c>
      <c r="N100" s="17">
        <f t="shared" si="16"/>
        <v>1900</v>
      </c>
      <c r="O100" s="17">
        <f t="shared" si="7"/>
        <v>7956</v>
      </c>
      <c r="P100" s="19">
        <v>45527</v>
      </c>
      <c r="Q100" s="18" t="s">
        <v>282</v>
      </c>
    </row>
    <row r="101" spans="1:17" ht="102" x14ac:dyDescent="0.2">
      <c r="A101" s="18" t="s">
        <v>126</v>
      </c>
      <c r="B101" s="18" t="s">
        <v>44</v>
      </c>
      <c r="C101" s="18" t="s">
        <v>134</v>
      </c>
      <c r="D101" s="18" t="s">
        <v>287</v>
      </c>
      <c r="E101" s="18" t="s">
        <v>0</v>
      </c>
      <c r="F101" s="18">
        <v>33780</v>
      </c>
      <c r="G101" s="18">
        <v>350</v>
      </c>
      <c r="H101" s="18">
        <v>0</v>
      </c>
      <c r="I101" s="18">
        <f t="shared" si="2"/>
        <v>350</v>
      </c>
      <c r="J101" s="18">
        <v>4184</v>
      </c>
      <c r="K101" s="18">
        <v>0</v>
      </c>
      <c r="L101" s="17">
        <f t="shared" si="13"/>
        <v>40214</v>
      </c>
      <c r="M101" s="17">
        <f t="shared" si="15"/>
        <v>38314</v>
      </c>
      <c r="N101" s="17">
        <f t="shared" si="16"/>
        <v>1900</v>
      </c>
      <c r="O101" s="17">
        <f t="shared" si="7"/>
        <v>4184</v>
      </c>
      <c r="P101" s="19">
        <v>45412</v>
      </c>
      <c r="Q101" s="18" t="s">
        <v>282</v>
      </c>
    </row>
    <row r="102" spans="1:17" ht="51" x14ac:dyDescent="0.2">
      <c r="A102" s="18" t="s">
        <v>185</v>
      </c>
      <c r="B102" s="18" t="s">
        <v>40</v>
      </c>
      <c r="C102" s="18" t="s">
        <v>134</v>
      </c>
      <c r="D102" s="18" t="s">
        <v>288</v>
      </c>
      <c r="E102" s="18" t="s">
        <v>0</v>
      </c>
      <c r="F102" s="18">
        <v>33780</v>
      </c>
      <c r="G102" s="18">
        <v>350</v>
      </c>
      <c r="H102" s="18">
        <v>0</v>
      </c>
      <c r="I102" s="18">
        <f t="shared" si="2"/>
        <v>350</v>
      </c>
      <c r="J102" s="18">
        <v>5007</v>
      </c>
      <c r="K102" s="18">
        <v>0</v>
      </c>
      <c r="L102" s="17">
        <f t="shared" si="13"/>
        <v>41037</v>
      </c>
      <c r="M102" s="17">
        <f t="shared" si="15"/>
        <v>39137</v>
      </c>
      <c r="N102" s="17">
        <f t="shared" si="16"/>
        <v>1900</v>
      </c>
      <c r="O102" s="17">
        <f t="shared" si="7"/>
        <v>5007</v>
      </c>
      <c r="P102" s="19">
        <v>45412</v>
      </c>
      <c r="Q102" s="18" t="s">
        <v>282</v>
      </c>
    </row>
    <row r="103" spans="1:17" ht="51" x14ac:dyDescent="0.2">
      <c r="A103" s="18" t="s">
        <v>289</v>
      </c>
      <c r="B103" s="18" t="s">
        <v>34</v>
      </c>
      <c r="C103" s="18" t="s">
        <v>134</v>
      </c>
      <c r="D103" s="18" t="s">
        <v>290</v>
      </c>
      <c r="E103" s="18" t="s">
        <v>3</v>
      </c>
      <c r="F103" s="18">
        <v>33780</v>
      </c>
      <c r="G103" s="18">
        <v>350</v>
      </c>
      <c r="H103" s="18">
        <v>0</v>
      </c>
      <c r="I103" s="18">
        <f t="shared" si="2"/>
        <v>350</v>
      </c>
      <c r="J103" s="18">
        <v>5406</v>
      </c>
      <c r="K103" s="18">
        <v>0</v>
      </c>
      <c r="L103" s="17">
        <f t="shared" si="13"/>
        <v>41436</v>
      </c>
      <c r="M103" s="17">
        <f t="shared" si="8"/>
        <v>39536</v>
      </c>
      <c r="N103" s="17">
        <f t="shared" si="9"/>
        <v>1900</v>
      </c>
      <c r="O103" s="17">
        <f t="shared" si="7"/>
        <v>5406</v>
      </c>
      <c r="P103" s="19">
        <v>45315</v>
      </c>
      <c r="Q103" s="18" t="s">
        <v>282</v>
      </c>
    </row>
    <row r="104" spans="1:17" ht="51" x14ac:dyDescent="0.2">
      <c r="A104" s="18" t="s">
        <v>291</v>
      </c>
      <c r="B104" s="18" t="s">
        <v>34</v>
      </c>
      <c r="C104" s="18" t="s">
        <v>134</v>
      </c>
      <c r="D104" s="18" t="s">
        <v>390</v>
      </c>
      <c r="E104" s="18" t="s">
        <v>0</v>
      </c>
      <c r="F104" s="18">
        <v>33780</v>
      </c>
      <c r="G104" s="18">
        <v>350</v>
      </c>
      <c r="H104" s="18">
        <v>0</v>
      </c>
      <c r="I104" s="18">
        <f t="shared" si="2"/>
        <v>350</v>
      </c>
      <c r="J104" s="18">
        <v>5208</v>
      </c>
      <c r="K104" s="18">
        <v>0</v>
      </c>
      <c r="L104" s="17">
        <f t="shared" si="13"/>
        <v>41238</v>
      </c>
      <c r="M104" s="17">
        <f t="shared" si="8"/>
        <v>39338</v>
      </c>
      <c r="N104" s="17">
        <f t="shared" si="9"/>
        <v>1900</v>
      </c>
      <c r="O104" s="17">
        <f t="shared" si="7"/>
        <v>5208</v>
      </c>
      <c r="P104" s="19">
        <v>45541</v>
      </c>
      <c r="Q104" s="18" t="s">
        <v>292</v>
      </c>
    </row>
    <row r="105" spans="1:17" ht="89.25" x14ac:dyDescent="0.2">
      <c r="A105" s="18" t="s">
        <v>391</v>
      </c>
      <c r="B105" s="18" t="s">
        <v>34</v>
      </c>
      <c r="C105" s="18" t="s">
        <v>134</v>
      </c>
      <c r="D105" s="18" t="s">
        <v>392</v>
      </c>
      <c r="E105" s="18" t="s">
        <v>4</v>
      </c>
      <c r="F105" s="18">
        <v>33780</v>
      </c>
      <c r="G105" s="18">
        <v>350</v>
      </c>
      <c r="H105" s="18">
        <v>0</v>
      </c>
      <c r="I105" s="18">
        <f t="shared" si="2"/>
        <v>350</v>
      </c>
      <c r="J105" s="18">
        <v>8702</v>
      </c>
      <c r="K105" s="18">
        <v>0</v>
      </c>
      <c r="L105" s="17">
        <f t="shared" si="13"/>
        <v>44732</v>
      </c>
      <c r="M105" s="17">
        <f t="shared" si="8"/>
        <v>42832</v>
      </c>
      <c r="N105" s="17">
        <f t="shared" si="9"/>
        <v>1900</v>
      </c>
      <c r="O105" s="17">
        <f t="shared" si="7"/>
        <v>8702</v>
      </c>
      <c r="P105" s="19">
        <v>45544</v>
      </c>
      <c r="Q105" s="18" t="s">
        <v>282</v>
      </c>
    </row>
    <row r="106" spans="1:17" ht="76.5" x14ac:dyDescent="0.2">
      <c r="A106" s="18" t="s">
        <v>111</v>
      </c>
      <c r="B106" s="18" t="s">
        <v>42</v>
      </c>
      <c r="C106" s="18" t="s">
        <v>134</v>
      </c>
      <c r="D106" s="18" t="s">
        <v>135</v>
      </c>
      <c r="E106" s="18" t="s">
        <v>3</v>
      </c>
      <c r="F106" s="18">
        <v>33780</v>
      </c>
      <c r="G106" s="18">
        <v>350</v>
      </c>
      <c r="H106" s="18">
        <v>4200</v>
      </c>
      <c r="I106" s="18">
        <f t="shared" si="2"/>
        <v>4550</v>
      </c>
      <c r="J106" s="18">
        <v>5642</v>
      </c>
      <c r="K106" s="18">
        <v>0</v>
      </c>
      <c r="L106" s="17">
        <f t="shared" si="13"/>
        <v>45872</v>
      </c>
      <c r="M106" s="17">
        <f t="shared" ref="M106:M112" si="17">F106+I106+J106</f>
        <v>43972</v>
      </c>
      <c r="N106" s="17">
        <f t="shared" ref="N106:N112" si="18">400+1500+K106</f>
        <v>1900</v>
      </c>
      <c r="O106" s="17">
        <f t="shared" ref="O106:O112" si="19">H106+J106</f>
        <v>9842</v>
      </c>
      <c r="P106" s="19">
        <v>45342</v>
      </c>
      <c r="Q106" s="18" t="s">
        <v>293</v>
      </c>
    </row>
    <row r="107" spans="1:17" ht="102" x14ac:dyDescent="0.2">
      <c r="A107" s="18" t="s">
        <v>111</v>
      </c>
      <c r="B107" s="18" t="s">
        <v>44</v>
      </c>
      <c r="C107" s="18" t="s">
        <v>134</v>
      </c>
      <c r="D107" s="18" t="s">
        <v>393</v>
      </c>
      <c r="E107" s="18" t="s">
        <v>4</v>
      </c>
      <c r="F107" s="18">
        <v>33780</v>
      </c>
      <c r="G107" s="18">
        <v>350</v>
      </c>
      <c r="H107" s="18">
        <v>0</v>
      </c>
      <c r="I107" s="18">
        <f>G107+H107</f>
        <v>350</v>
      </c>
      <c r="J107" s="18">
        <v>5642</v>
      </c>
      <c r="K107" s="18">
        <v>0</v>
      </c>
      <c r="L107" s="17">
        <f t="shared" si="13"/>
        <v>41672</v>
      </c>
      <c r="M107" s="17">
        <f t="shared" si="17"/>
        <v>39772</v>
      </c>
      <c r="N107" s="17">
        <f t="shared" si="18"/>
        <v>1900</v>
      </c>
      <c r="O107" s="17">
        <f t="shared" si="19"/>
        <v>5642</v>
      </c>
      <c r="P107" s="19">
        <v>45539</v>
      </c>
      <c r="Q107" s="18" t="s">
        <v>394</v>
      </c>
    </row>
    <row r="108" spans="1:17" ht="89.25" x14ac:dyDescent="0.2">
      <c r="A108" s="18" t="s">
        <v>111</v>
      </c>
      <c r="B108" s="18" t="s">
        <v>44</v>
      </c>
      <c r="C108" s="18" t="s">
        <v>134</v>
      </c>
      <c r="D108" s="18" t="s">
        <v>395</v>
      </c>
      <c r="E108" s="18" t="s">
        <v>4</v>
      </c>
      <c r="F108" s="18">
        <v>33780</v>
      </c>
      <c r="G108" s="18">
        <v>350</v>
      </c>
      <c r="H108" s="18">
        <v>0</v>
      </c>
      <c r="I108" s="18">
        <f>G108+H108</f>
        <v>350</v>
      </c>
      <c r="J108" s="18">
        <v>5642</v>
      </c>
      <c r="K108" s="18">
        <v>0</v>
      </c>
      <c r="L108" s="17">
        <f t="shared" si="13"/>
        <v>41672</v>
      </c>
      <c r="M108" s="17">
        <f t="shared" si="17"/>
        <v>39772</v>
      </c>
      <c r="N108" s="17">
        <f t="shared" si="18"/>
        <v>1900</v>
      </c>
      <c r="O108" s="17">
        <f t="shared" si="19"/>
        <v>5642</v>
      </c>
      <c r="P108" s="19">
        <v>45544</v>
      </c>
      <c r="Q108" s="18" t="s">
        <v>396</v>
      </c>
    </row>
    <row r="109" spans="1:17" ht="76.5" x14ac:dyDescent="0.2">
      <c r="A109" s="18" t="s">
        <v>172</v>
      </c>
      <c r="B109" s="18" t="s">
        <v>39</v>
      </c>
      <c r="C109" s="18" t="s">
        <v>173</v>
      </c>
      <c r="D109" s="18" t="s">
        <v>294</v>
      </c>
      <c r="E109" s="18" t="s">
        <v>0</v>
      </c>
      <c r="F109" s="18">
        <v>33780</v>
      </c>
      <c r="G109" s="18">
        <v>350</v>
      </c>
      <c r="H109" s="18">
        <f>220+100+650</f>
        <v>970</v>
      </c>
      <c r="I109" s="18">
        <f t="shared" si="2"/>
        <v>1320</v>
      </c>
      <c r="J109" s="18">
        <v>3300</v>
      </c>
      <c r="K109" s="18">
        <v>350</v>
      </c>
      <c r="L109" s="17">
        <f>F109+G109+H109+J109+K109+400+1500</f>
        <v>40650</v>
      </c>
      <c r="M109" s="17">
        <f t="shared" si="17"/>
        <v>38400</v>
      </c>
      <c r="N109" s="17">
        <f t="shared" si="18"/>
        <v>2250</v>
      </c>
      <c r="O109" s="17">
        <f t="shared" si="19"/>
        <v>4270</v>
      </c>
      <c r="P109" s="19">
        <v>45531</v>
      </c>
      <c r="Q109" s="18" t="s">
        <v>295</v>
      </c>
    </row>
    <row r="110" spans="1:17" ht="89.25" x14ac:dyDescent="0.2">
      <c r="A110" s="18" t="s">
        <v>120</v>
      </c>
      <c r="B110" s="18" t="s">
        <v>34</v>
      </c>
      <c r="C110" s="18" t="s">
        <v>175</v>
      </c>
      <c r="D110" s="18" t="s">
        <v>296</v>
      </c>
      <c r="E110" s="18" t="s">
        <v>0</v>
      </c>
      <c r="F110" s="18">
        <v>33780</v>
      </c>
      <c r="G110" s="18">
        <v>350</v>
      </c>
      <c r="H110" s="18">
        <v>0</v>
      </c>
      <c r="I110" s="18">
        <f t="shared" si="2"/>
        <v>350</v>
      </c>
      <c r="J110" s="18">
        <v>7750</v>
      </c>
      <c r="K110" s="18">
        <v>3425</v>
      </c>
      <c r="L110" s="17">
        <f>F110+G110+H110+J110+K110+400+1500</f>
        <v>47205</v>
      </c>
      <c r="M110" s="17">
        <f t="shared" si="17"/>
        <v>41880</v>
      </c>
      <c r="N110" s="17">
        <f t="shared" si="18"/>
        <v>5325</v>
      </c>
      <c r="O110" s="17">
        <f t="shared" si="19"/>
        <v>7750</v>
      </c>
      <c r="P110" s="19">
        <v>45446</v>
      </c>
      <c r="Q110" s="18" t="s">
        <v>297</v>
      </c>
    </row>
    <row r="111" spans="1:17" ht="89.25" x14ac:dyDescent="0.2">
      <c r="A111" s="18" t="s">
        <v>117</v>
      </c>
      <c r="B111" s="18" t="s">
        <v>34</v>
      </c>
      <c r="C111" s="18" t="s">
        <v>175</v>
      </c>
      <c r="D111" s="18" t="s">
        <v>298</v>
      </c>
      <c r="E111" s="18" t="s">
        <v>0</v>
      </c>
      <c r="F111" s="18">
        <v>33780</v>
      </c>
      <c r="G111" s="18">
        <v>350</v>
      </c>
      <c r="H111" s="18">
        <v>0</v>
      </c>
      <c r="I111" s="18">
        <f t="shared" si="2"/>
        <v>350</v>
      </c>
      <c r="J111" s="18">
        <v>7900</v>
      </c>
      <c r="K111" s="18">
        <v>3930</v>
      </c>
      <c r="L111" s="17">
        <f>F111+G111+H111+J111+K111+400+1500</f>
        <v>47860</v>
      </c>
      <c r="M111" s="17">
        <f t="shared" si="17"/>
        <v>42030</v>
      </c>
      <c r="N111" s="17">
        <f t="shared" si="18"/>
        <v>5830</v>
      </c>
      <c r="O111" s="17">
        <f t="shared" si="19"/>
        <v>7900</v>
      </c>
      <c r="P111" s="19">
        <v>45446</v>
      </c>
      <c r="Q111" s="18" t="s">
        <v>299</v>
      </c>
    </row>
    <row r="112" spans="1:17" ht="51" x14ac:dyDescent="0.2">
      <c r="A112" s="18" t="s">
        <v>111</v>
      </c>
      <c r="B112" s="18" t="s">
        <v>34</v>
      </c>
      <c r="C112" s="18" t="s">
        <v>175</v>
      </c>
      <c r="D112" s="18" t="s">
        <v>176</v>
      </c>
      <c r="E112" s="18" t="s">
        <v>3</v>
      </c>
      <c r="F112" s="18">
        <v>33780</v>
      </c>
      <c r="G112" s="18">
        <v>350</v>
      </c>
      <c r="H112" s="18">
        <v>0</v>
      </c>
      <c r="I112" s="18">
        <f t="shared" si="2"/>
        <v>350</v>
      </c>
      <c r="J112" s="18">
        <v>6000</v>
      </c>
      <c r="K112" s="18">
        <v>3355</v>
      </c>
      <c r="L112" s="17">
        <f>F112+G112+H112+J112+K112+400+1500</f>
        <v>45385</v>
      </c>
      <c r="M112" s="17">
        <f t="shared" si="17"/>
        <v>40130</v>
      </c>
      <c r="N112" s="17">
        <f t="shared" si="18"/>
        <v>5255</v>
      </c>
      <c r="O112" s="17">
        <f t="shared" si="19"/>
        <v>6000</v>
      </c>
      <c r="P112" s="19">
        <v>45446</v>
      </c>
      <c r="Q112" s="18" t="s">
        <v>300</v>
      </c>
    </row>
    <row r="113" spans="1:17" ht="63.75" x14ac:dyDescent="0.2">
      <c r="A113" s="18" t="s">
        <v>36</v>
      </c>
      <c r="B113" s="18" t="s">
        <v>34</v>
      </c>
      <c r="C113" s="18" t="s">
        <v>37</v>
      </c>
      <c r="D113" s="18" t="s">
        <v>174</v>
      </c>
      <c r="E113" s="18" t="s">
        <v>0</v>
      </c>
      <c r="F113" s="18">
        <v>33780</v>
      </c>
      <c r="G113" s="18">
        <v>350</v>
      </c>
      <c r="H113" s="18">
        <v>0</v>
      </c>
      <c r="I113" s="18">
        <f t="shared" si="2"/>
        <v>350</v>
      </c>
      <c r="J113" s="18">
        <v>8165</v>
      </c>
      <c r="K113" s="18">
        <v>1890</v>
      </c>
      <c r="L113" s="17">
        <f t="shared" si="13"/>
        <v>46085</v>
      </c>
      <c r="M113" s="17">
        <f>F113+I113+J113+K113</f>
        <v>44185</v>
      </c>
      <c r="N113" s="17">
        <f>400+1500</f>
        <v>1900</v>
      </c>
      <c r="O113" s="17">
        <f>H113+J113+K113</f>
        <v>10055</v>
      </c>
      <c r="P113" s="19">
        <v>45338</v>
      </c>
      <c r="Q113" s="18" t="s">
        <v>301</v>
      </c>
    </row>
    <row r="114" spans="1:17" ht="63.75" x14ac:dyDescent="0.2">
      <c r="A114" s="18" t="s">
        <v>117</v>
      </c>
      <c r="B114" s="18" t="s">
        <v>34</v>
      </c>
      <c r="C114" s="18" t="s">
        <v>186</v>
      </c>
      <c r="D114" s="18" t="s">
        <v>187</v>
      </c>
      <c r="E114" s="18" t="s">
        <v>0</v>
      </c>
      <c r="F114" s="100">
        <v>35170</v>
      </c>
      <c r="G114" s="18">
        <v>350</v>
      </c>
      <c r="H114" s="18">
        <v>0</v>
      </c>
      <c r="I114" s="18">
        <f t="shared" si="2"/>
        <v>350</v>
      </c>
      <c r="J114" s="18">
        <v>6445</v>
      </c>
      <c r="K114" s="18">
        <v>1600</v>
      </c>
      <c r="L114" s="17">
        <f>F114+G114+H114+J114+K114+400+1500</f>
        <v>45465</v>
      </c>
      <c r="M114" s="17">
        <f>F114+I114+J114</f>
        <v>41965</v>
      </c>
      <c r="N114" s="17">
        <f>400+1500+K114</f>
        <v>3500</v>
      </c>
      <c r="O114" s="17">
        <f>H114+J114</f>
        <v>6445</v>
      </c>
      <c r="P114" s="19">
        <v>45453</v>
      </c>
      <c r="Q114" s="18" t="s">
        <v>302</v>
      </c>
    </row>
    <row r="115" spans="1:17" ht="63.75" x14ac:dyDescent="0.2">
      <c r="A115" s="18" t="s">
        <v>120</v>
      </c>
      <c r="B115" s="18" t="s">
        <v>34</v>
      </c>
      <c r="C115" s="18" t="s">
        <v>136</v>
      </c>
      <c r="D115" s="18" t="s">
        <v>188</v>
      </c>
      <c r="E115" s="18" t="s">
        <v>0</v>
      </c>
      <c r="F115" s="18">
        <v>33780</v>
      </c>
      <c r="G115" s="18">
        <v>350</v>
      </c>
      <c r="H115" s="18">
        <v>1000</v>
      </c>
      <c r="I115" s="18">
        <f t="shared" si="2"/>
        <v>1350</v>
      </c>
      <c r="J115" s="18">
        <v>5452</v>
      </c>
      <c r="K115" s="18">
        <v>5060</v>
      </c>
      <c r="L115" s="17">
        <f t="shared" si="13"/>
        <v>47542</v>
      </c>
      <c r="M115" s="17">
        <f>F115+I115+J115+K115</f>
        <v>45642</v>
      </c>
      <c r="N115" s="17">
        <f>400+1500</f>
        <v>1900</v>
      </c>
      <c r="O115" s="17">
        <f>H115+J115+K115</f>
        <v>11512</v>
      </c>
      <c r="P115" s="19">
        <v>45428</v>
      </c>
      <c r="Q115" s="18" t="s">
        <v>303</v>
      </c>
    </row>
    <row r="116" spans="1:17" ht="38.25" x14ac:dyDescent="0.2">
      <c r="A116" s="18" t="s">
        <v>181</v>
      </c>
      <c r="B116" s="18" t="s">
        <v>39</v>
      </c>
      <c r="C116" s="18" t="s">
        <v>114</v>
      </c>
      <c r="D116" s="18" t="s">
        <v>304</v>
      </c>
      <c r="E116" s="18" t="s">
        <v>137</v>
      </c>
      <c r="F116" s="18">
        <v>33780</v>
      </c>
      <c r="G116" s="18">
        <v>350</v>
      </c>
      <c r="H116" s="18">
        <v>0</v>
      </c>
      <c r="I116" s="18">
        <f t="shared" si="2"/>
        <v>350</v>
      </c>
      <c r="J116" s="18">
        <v>3000</v>
      </c>
      <c r="K116" s="18">
        <v>1400</v>
      </c>
      <c r="L116" s="17">
        <f t="shared" si="13"/>
        <v>40430</v>
      </c>
      <c r="M116" s="17">
        <f>F116+I116+J116</f>
        <v>37130</v>
      </c>
      <c r="N116" s="17">
        <f>400+1500+K116</f>
        <v>3300</v>
      </c>
      <c r="O116" s="17">
        <f>H116+J116</f>
        <v>3000</v>
      </c>
      <c r="P116" s="19">
        <v>45341</v>
      </c>
      <c r="Q116" s="18" t="s">
        <v>234</v>
      </c>
    </row>
    <row r="117" spans="1:17" ht="38.25" x14ac:dyDescent="0.2">
      <c r="A117" s="18" t="s">
        <v>181</v>
      </c>
      <c r="B117" s="18" t="s">
        <v>39</v>
      </c>
      <c r="C117" s="18" t="s">
        <v>114</v>
      </c>
      <c r="D117" s="18" t="s">
        <v>305</v>
      </c>
      <c r="E117" s="18" t="s">
        <v>138</v>
      </c>
      <c r="F117" s="18">
        <v>33780</v>
      </c>
      <c r="G117" s="18">
        <v>350</v>
      </c>
      <c r="H117" s="18">
        <v>0</v>
      </c>
      <c r="I117" s="18">
        <f t="shared" si="2"/>
        <v>350</v>
      </c>
      <c r="J117" s="18">
        <v>3000</v>
      </c>
      <c r="K117" s="18">
        <v>1400</v>
      </c>
      <c r="L117" s="17">
        <f t="shared" si="13"/>
        <v>40430</v>
      </c>
      <c r="M117" s="17">
        <f>F117+I117+J117</f>
        <v>37130</v>
      </c>
      <c r="N117" s="17">
        <f>400+1500+K117</f>
        <v>3300</v>
      </c>
      <c r="O117" s="17">
        <f>H117+J117</f>
        <v>3000</v>
      </c>
      <c r="P117" s="19">
        <v>45341</v>
      </c>
      <c r="Q117" s="18" t="s">
        <v>234</v>
      </c>
    </row>
    <row r="118" spans="1:17" ht="51" x14ac:dyDescent="0.2">
      <c r="A118" s="18" t="s">
        <v>106</v>
      </c>
      <c r="B118" s="18" t="s">
        <v>34</v>
      </c>
      <c r="C118" s="18" t="s">
        <v>139</v>
      </c>
      <c r="D118" s="18" t="s">
        <v>140</v>
      </c>
      <c r="E118" s="18" t="s">
        <v>137</v>
      </c>
      <c r="F118" s="18">
        <v>33780</v>
      </c>
      <c r="G118" s="18">
        <v>350</v>
      </c>
      <c r="H118" s="18">
        <v>0</v>
      </c>
      <c r="I118" s="18">
        <f t="shared" si="2"/>
        <v>350</v>
      </c>
      <c r="J118" s="18">
        <v>6500</v>
      </c>
      <c r="K118" s="18">
        <v>1750</v>
      </c>
      <c r="L118" s="17">
        <f>F118+G118+H118+J118+K118+400+1500</f>
        <v>44280</v>
      </c>
      <c r="M118" s="17">
        <f>F118+I118</f>
        <v>34130</v>
      </c>
      <c r="N118" s="17">
        <f>400+1500+K118+J118</f>
        <v>10150</v>
      </c>
      <c r="O118" s="17">
        <f>H118</f>
        <v>0</v>
      </c>
      <c r="P118" s="19">
        <v>45362</v>
      </c>
      <c r="Q118" s="18" t="s">
        <v>306</v>
      </c>
    </row>
    <row r="119" spans="1:17" ht="51" x14ac:dyDescent="0.2">
      <c r="A119" s="18" t="s">
        <v>106</v>
      </c>
      <c r="B119" s="18" t="s">
        <v>34</v>
      </c>
      <c r="C119" s="18" t="s">
        <v>139</v>
      </c>
      <c r="D119" s="18" t="s">
        <v>141</v>
      </c>
      <c r="E119" s="18" t="s">
        <v>138</v>
      </c>
      <c r="F119" s="18">
        <v>33780</v>
      </c>
      <c r="G119" s="18">
        <v>350</v>
      </c>
      <c r="H119" s="18">
        <v>0</v>
      </c>
      <c r="I119" s="18">
        <f t="shared" si="2"/>
        <v>350</v>
      </c>
      <c r="J119" s="18">
        <v>6500</v>
      </c>
      <c r="K119" s="18">
        <v>1750</v>
      </c>
      <c r="L119" s="17">
        <f t="shared" ref="L119" si="20">F119+G119+H119+J119+K119+400+1500</f>
        <v>44280</v>
      </c>
      <c r="M119" s="17">
        <f>F119+I119</f>
        <v>34130</v>
      </c>
      <c r="N119" s="17">
        <f>400+1500+K119+J119</f>
        <v>10150</v>
      </c>
      <c r="O119" s="17">
        <f>H119</f>
        <v>0</v>
      </c>
      <c r="P119" s="19">
        <v>45362</v>
      </c>
      <c r="Q119" s="18" t="s">
        <v>306</v>
      </c>
    </row>
    <row r="120" spans="1:17" ht="63.75" x14ac:dyDescent="0.2">
      <c r="A120" s="18" t="s">
        <v>36</v>
      </c>
      <c r="B120" s="18" t="s">
        <v>34</v>
      </c>
      <c r="C120" s="18" t="s">
        <v>37</v>
      </c>
      <c r="D120" s="18" t="s">
        <v>142</v>
      </c>
      <c r="E120" s="18" t="s">
        <v>137</v>
      </c>
      <c r="F120" s="18">
        <v>33780</v>
      </c>
      <c r="G120" s="18">
        <v>350</v>
      </c>
      <c r="H120" s="18">
        <v>0</v>
      </c>
      <c r="I120" s="18">
        <f t="shared" si="2"/>
        <v>350</v>
      </c>
      <c r="J120" s="18">
        <v>8165</v>
      </c>
      <c r="K120" s="18">
        <v>1890</v>
      </c>
      <c r="L120" s="17">
        <f t="shared" si="13"/>
        <v>46085</v>
      </c>
      <c r="M120" s="17">
        <f>F120+I120+J120+K120</f>
        <v>44185</v>
      </c>
      <c r="N120" s="17">
        <f>400+1500</f>
        <v>1900</v>
      </c>
      <c r="O120" s="17">
        <f>H120+J120+K120</f>
        <v>10055</v>
      </c>
      <c r="P120" s="19">
        <v>45338</v>
      </c>
      <c r="Q120" s="18" t="s">
        <v>301</v>
      </c>
    </row>
    <row r="121" spans="1:17" ht="63.75" x14ac:dyDescent="0.2">
      <c r="A121" s="18" t="s">
        <v>36</v>
      </c>
      <c r="B121" s="18" t="s">
        <v>34</v>
      </c>
      <c r="C121" s="18" t="s">
        <v>37</v>
      </c>
      <c r="D121" s="18" t="s">
        <v>143</v>
      </c>
      <c r="E121" s="18" t="s">
        <v>138</v>
      </c>
      <c r="F121" s="18">
        <v>33780</v>
      </c>
      <c r="G121" s="18">
        <v>350</v>
      </c>
      <c r="H121" s="18">
        <v>0</v>
      </c>
      <c r="I121" s="18">
        <f t="shared" si="2"/>
        <v>350</v>
      </c>
      <c r="J121" s="18">
        <v>8165</v>
      </c>
      <c r="K121" s="18">
        <v>1890</v>
      </c>
      <c r="L121" s="17">
        <f t="shared" si="13"/>
        <v>46085</v>
      </c>
      <c r="M121" s="17">
        <f>F121+I121+J121+K121</f>
        <v>44185</v>
      </c>
      <c r="N121" s="17">
        <f>400+1500</f>
        <v>1900</v>
      </c>
      <c r="O121" s="17">
        <f>H121+J121+K121</f>
        <v>10055</v>
      </c>
      <c r="P121" s="19">
        <v>45338</v>
      </c>
      <c r="Q121" s="18" t="s">
        <v>301</v>
      </c>
    </row>
    <row r="122" spans="1:17" x14ac:dyDescent="0.2">
      <c r="A122" s="20"/>
      <c r="B122" s="20"/>
      <c r="D122" s="20"/>
      <c r="E122" s="20"/>
      <c r="F122" s="21"/>
      <c r="G122" s="20"/>
      <c r="K122" s="21"/>
      <c r="P122" s="22"/>
      <c r="Q122" s="18"/>
    </row>
    <row r="123" spans="1:17" x14ac:dyDescent="0.2">
      <c r="A123" s="20"/>
      <c r="B123" s="20"/>
      <c r="C123" s="20"/>
      <c r="D123" s="20"/>
      <c r="E123" s="20"/>
      <c r="F123" s="21"/>
      <c r="G123" s="20"/>
      <c r="K123" s="21"/>
      <c r="P123" s="22"/>
      <c r="Q123" s="18"/>
    </row>
    <row r="124" spans="1:17" x14ac:dyDescent="0.2">
      <c r="A124" s="20"/>
      <c r="B124" s="20"/>
      <c r="C124" s="20"/>
      <c r="D124" s="20"/>
      <c r="E124" s="20"/>
      <c r="F124" s="21"/>
      <c r="G124" s="20"/>
      <c r="K124" s="21"/>
      <c r="P124" s="22"/>
      <c r="Q124" s="18"/>
    </row>
    <row r="125" spans="1:17" x14ac:dyDescent="0.2">
      <c r="A125" s="20"/>
      <c r="B125" s="20"/>
      <c r="C125" s="20"/>
      <c r="D125" s="20"/>
      <c r="E125" s="20"/>
      <c r="F125" s="21"/>
      <c r="G125" s="20"/>
      <c r="K125" s="21"/>
      <c r="P125" s="22"/>
      <c r="Q125" s="18"/>
    </row>
    <row r="126" spans="1:17" x14ac:dyDescent="0.2">
      <c r="A126" s="20"/>
      <c r="B126" s="20"/>
      <c r="C126" s="20"/>
      <c r="D126" s="20"/>
      <c r="E126" s="20"/>
      <c r="F126" s="21"/>
      <c r="G126" s="20"/>
      <c r="K126" s="21"/>
      <c r="P126" s="22"/>
      <c r="Q126" s="18"/>
    </row>
    <row r="127" spans="1:17" x14ac:dyDescent="0.2">
      <c r="A127" s="20"/>
      <c r="B127" s="20"/>
      <c r="C127" s="20"/>
      <c r="D127" s="20"/>
      <c r="E127" s="20"/>
      <c r="F127" s="21"/>
      <c r="G127" s="20"/>
      <c r="H127" s="101"/>
      <c r="I127" s="101"/>
      <c r="J127" s="101"/>
      <c r="K127" s="102"/>
      <c r="L127" s="101"/>
      <c r="M127" s="101"/>
      <c r="N127" s="101"/>
      <c r="O127" s="101"/>
      <c r="P127" s="22"/>
      <c r="Q127" s="18"/>
    </row>
    <row r="128" spans="1:17" x14ac:dyDescent="0.2">
      <c r="A128" s="20"/>
      <c r="B128" s="20"/>
      <c r="C128" s="20"/>
      <c r="D128" s="20"/>
      <c r="E128" s="20"/>
      <c r="F128" s="21"/>
      <c r="G128" s="20"/>
      <c r="H128" s="101"/>
      <c r="I128" s="101"/>
      <c r="J128" s="101"/>
      <c r="K128" s="102"/>
      <c r="L128" s="101"/>
      <c r="M128" s="101"/>
      <c r="N128" s="101"/>
      <c r="O128" s="101"/>
      <c r="P128" s="22"/>
      <c r="Q128" s="18"/>
    </row>
    <row r="129" spans="1:17" x14ac:dyDescent="0.2">
      <c r="A129" s="20"/>
      <c r="B129" s="20"/>
      <c r="C129" s="20"/>
      <c r="D129" s="20"/>
      <c r="E129" s="20"/>
      <c r="F129" s="21"/>
      <c r="G129" s="20"/>
      <c r="J129" s="101"/>
      <c r="K129" s="21"/>
      <c r="L129" s="101"/>
      <c r="M129" s="101"/>
      <c r="O129" s="101"/>
      <c r="P129" s="22"/>
      <c r="Q129" s="18"/>
    </row>
    <row r="130" spans="1:17" x14ac:dyDescent="0.2">
      <c r="A130" s="20"/>
      <c r="B130" s="20"/>
      <c r="C130" s="20"/>
      <c r="D130" s="20"/>
      <c r="E130" s="20"/>
      <c r="F130" s="21"/>
      <c r="G130" s="20"/>
      <c r="J130" s="101"/>
      <c r="K130" s="21"/>
      <c r="L130" s="101"/>
      <c r="M130" s="101"/>
      <c r="O130" s="101"/>
      <c r="P130" s="22"/>
      <c r="Q130" s="18"/>
    </row>
    <row r="131" spans="1:17" x14ac:dyDescent="0.2">
      <c r="A131" s="20"/>
      <c r="B131" s="20"/>
      <c r="C131" s="20"/>
      <c r="D131" s="20"/>
      <c r="E131" s="20"/>
      <c r="F131" s="21"/>
      <c r="G131" s="20"/>
      <c r="J131" s="101"/>
      <c r="K131" s="21"/>
      <c r="N131" s="101"/>
      <c r="P131" s="22"/>
      <c r="Q131" s="18"/>
    </row>
    <row r="132" spans="1:17" x14ac:dyDescent="0.2">
      <c r="A132" s="20"/>
      <c r="B132" s="20"/>
      <c r="C132" s="20"/>
      <c r="D132" s="20"/>
      <c r="E132" s="20"/>
      <c r="F132" s="21"/>
      <c r="G132" s="20"/>
      <c r="J132" s="101"/>
      <c r="K132" s="21"/>
      <c r="N132" s="101"/>
      <c r="P132" s="22"/>
      <c r="Q132" s="18"/>
    </row>
    <row r="133" spans="1:17" x14ac:dyDescent="0.2">
      <c r="A133" s="20"/>
      <c r="B133" s="20"/>
      <c r="C133" s="20"/>
      <c r="D133" s="20"/>
      <c r="E133" s="20"/>
      <c r="F133" s="21"/>
      <c r="G133" s="20"/>
      <c r="K133" s="21"/>
      <c r="P133" s="22"/>
      <c r="Q133" s="18"/>
    </row>
    <row r="134" spans="1:17" x14ac:dyDescent="0.2">
      <c r="A134" s="20"/>
      <c r="B134" s="20"/>
      <c r="C134" s="20"/>
      <c r="D134" s="20"/>
      <c r="E134" s="20"/>
      <c r="F134" s="21"/>
      <c r="G134" s="20"/>
      <c r="K134" s="21"/>
      <c r="P134" s="22"/>
      <c r="Q134" s="18"/>
    </row>
    <row r="135" spans="1:17" x14ac:dyDescent="0.2">
      <c r="A135" s="20"/>
      <c r="B135" s="20"/>
      <c r="C135" s="20"/>
      <c r="D135" s="20"/>
      <c r="E135" s="20"/>
      <c r="F135" s="21"/>
      <c r="G135" s="20"/>
      <c r="K135" s="21"/>
      <c r="P135" s="22"/>
      <c r="Q135" s="18"/>
    </row>
    <row r="136" spans="1:17" x14ac:dyDescent="0.2">
      <c r="A136" s="20"/>
      <c r="B136" s="20"/>
      <c r="C136" s="20"/>
      <c r="D136" s="20"/>
      <c r="E136" s="20"/>
      <c r="F136" s="21"/>
      <c r="G136" s="20"/>
      <c r="K136" s="21"/>
      <c r="P136" s="22"/>
      <c r="Q136" s="18"/>
    </row>
    <row r="137" spans="1:17" x14ac:dyDescent="0.2">
      <c r="A137" s="20"/>
      <c r="B137" s="20"/>
      <c r="C137" s="20"/>
      <c r="D137" s="20"/>
      <c r="E137" s="20"/>
      <c r="F137" s="21"/>
      <c r="G137" s="20"/>
      <c r="K137" s="21"/>
      <c r="P137" s="22"/>
      <c r="Q137" s="18"/>
    </row>
    <row r="138" spans="1:17" x14ac:dyDescent="0.2">
      <c r="A138" s="20"/>
      <c r="B138" s="20"/>
      <c r="C138" s="20"/>
      <c r="D138" s="20"/>
      <c r="E138" s="20"/>
      <c r="F138" s="21"/>
      <c r="G138" s="20"/>
      <c r="K138" s="21"/>
      <c r="P138" s="22"/>
      <c r="Q138" s="18"/>
    </row>
    <row r="139" spans="1:17" x14ac:dyDescent="0.2">
      <c r="A139" s="20"/>
      <c r="B139" s="20"/>
      <c r="C139" s="20"/>
      <c r="D139" s="20"/>
      <c r="E139" s="20"/>
      <c r="F139" s="21"/>
      <c r="G139" s="20"/>
      <c r="K139" s="21"/>
      <c r="P139" s="22"/>
      <c r="Q139" s="18"/>
    </row>
    <row r="140" spans="1:17" x14ac:dyDescent="0.2">
      <c r="A140" s="20"/>
      <c r="B140" s="20"/>
      <c r="C140" s="20"/>
      <c r="D140" s="20"/>
      <c r="E140" s="20"/>
      <c r="F140" s="21"/>
      <c r="G140" s="20"/>
      <c r="K140" s="21"/>
      <c r="P140" s="22"/>
      <c r="Q140" s="18"/>
    </row>
    <row r="141" spans="1:17" x14ac:dyDescent="0.2">
      <c r="A141" s="20"/>
      <c r="B141" s="20"/>
      <c r="C141" s="20"/>
      <c r="D141" s="20"/>
      <c r="E141" s="20"/>
      <c r="F141" s="21"/>
      <c r="G141" s="20"/>
      <c r="K141" s="21"/>
      <c r="P141" s="22"/>
      <c r="Q141" s="18"/>
    </row>
    <row r="142" spans="1:17" x14ac:dyDescent="0.2">
      <c r="A142" s="20"/>
      <c r="B142" s="20"/>
      <c r="C142" s="20"/>
      <c r="D142" s="20"/>
      <c r="E142" s="20"/>
      <c r="F142" s="21"/>
      <c r="G142" s="20"/>
      <c r="K142" s="21"/>
      <c r="P142" s="22"/>
      <c r="Q142" s="18"/>
    </row>
    <row r="143" spans="1:17" x14ac:dyDescent="0.2">
      <c r="A143" s="20"/>
      <c r="B143" s="20"/>
      <c r="C143" s="20"/>
      <c r="D143" s="20"/>
      <c r="E143" s="20"/>
      <c r="F143" s="21"/>
      <c r="G143" s="20"/>
      <c r="K143" s="21"/>
      <c r="P143" s="22"/>
      <c r="Q143" s="18"/>
    </row>
    <row r="144" spans="1:17" x14ac:dyDescent="0.2">
      <c r="A144" s="20"/>
      <c r="B144" s="20"/>
      <c r="C144" s="20"/>
      <c r="D144" s="20"/>
      <c r="E144" s="20"/>
      <c r="F144" s="21"/>
      <c r="G144" s="20"/>
      <c r="K144" s="21"/>
      <c r="P144" s="22"/>
      <c r="Q144" s="18"/>
    </row>
    <row r="145" spans="1:17" x14ac:dyDescent="0.2">
      <c r="A145" s="20"/>
      <c r="B145" s="20"/>
      <c r="C145" s="20"/>
      <c r="D145" s="20"/>
      <c r="E145" s="20"/>
      <c r="F145" s="21"/>
      <c r="G145" s="20"/>
      <c r="K145" s="21"/>
      <c r="P145" s="22"/>
      <c r="Q145" s="18"/>
    </row>
    <row r="146" spans="1:17" x14ac:dyDescent="0.2">
      <c r="A146" s="20"/>
      <c r="B146" s="20"/>
      <c r="C146" s="20"/>
      <c r="D146" s="20"/>
      <c r="E146" s="20"/>
      <c r="F146" s="21"/>
      <c r="G146" s="20"/>
      <c r="K146" s="21"/>
      <c r="P146" s="22"/>
      <c r="Q146" s="18"/>
    </row>
    <row r="147" spans="1:17" x14ac:dyDescent="0.2">
      <c r="A147" s="20"/>
      <c r="B147" s="20"/>
      <c r="C147" s="20"/>
      <c r="D147" s="20"/>
      <c r="E147" s="20"/>
      <c r="F147" s="21"/>
      <c r="G147" s="20"/>
      <c r="K147" s="21"/>
      <c r="P147" s="22"/>
      <c r="Q147" s="18"/>
    </row>
    <row r="148" spans="1:17" x14ac:dyDescent="0.2">
      <c r="A148" s="20"/>
      <c r="B148" s="20"/>
      <c r="C148" s="20"/>
      <c r="D148" s="20"/>
      <c r="E148" s="20"/>
      <c r="F148" s="21"/>
      <c r="G148" s="20"/>
      <c r="K148" s="21"/>
      <c r="P148" s="22"/>
      <c r="Q148" s="18"/>
    </row>
    <row r="149" spans="1:17" x14ac:dyDescent="0.2">
      <c r="A149" s="20"/>
      <c r="B149" s="20"/>
      <c r="C149" s="20"/>
      <c r="D149" s="20"/>
      <c r="E149" s="20"/>
      <c r="F149" s="21"/>
      <c r="G149" s="20"/>
      <c r="K149" s="21"/>
      <c r="P149" s="22"/>
      <c r="Q149" s="18"/>
    </row>
    <row r="150" spans="1:17" x14ac:dyDescent="0.2">
      <c r="A150" s="20"/>
      <c r="B150" s="20"/>
      <c r="C150" s="20"/>
      <c r="D150" s="20"/>
      <c r="E150" s="20"/>
      <c r="F150" s="21"/>
      <c r="G150" s="20"/>
      <c r="K150" s="21"/>
      <c r="P150" s="22"/>
      <c r="Q150" s="18"/>
    </row>
    <row r="151" spans="1:17" x14ac:dyDescent="0.2">
      <c r="A151" s="20"/>
      <c r="B151" s="20"/>
      <c r="C151" s="20"/>
      <c r="D151" s="20"/>
      <c r="E151" s="20"/>
      <c r="F151" s="21"/>
      <c r="G151" s="20"/>
      <c r="K151" s="21"/>
      <c r="P151" s="22"/>
      <c r="Q151" s="18"/>
    </row>
    <row r="152" spans="1:17" x14ac:dyDescent="0.2">
      <c r="A152" s="20"/>
      <c r="B152" s="20"/>
      <c r="C152" s="20"/>
      <c r="D152" s="20"/>
      <c r="E152" s="20"/>
      <c r="F152" s="21"/>
      <c r="G152" s="20"/>
      <c r="K152" s="21"/>
      <c r="P152" s="22"/>
      <c r="Q152" s="18"/>
    </row>
    <row r="153" spans="1:17" x14ac:dyDescent="0.2">
      <c r="A153" s="20"/>
      <c r="B153" s="20"/>
      <c r="C153" s="20"/>
      <c r="D153" s="20"/>
      <c r="E153" s="20"/>
      <c r="F153" s="21"/>
      <c r="G153" s="20"/>
      <c r="K153" s="21"/>
      <c r="P153" s="22"/>
      <c r="Q153" s="18"/>
    </row>
    <row r="154" spans="1:17" x14ac:dyDescent="0.2">
      <c r="A154" s="20"/>
      <c r="B154" s="20"/>
      <c r="C154" s="20"/>
      <c r="D154" s="20"/>
      <c r="E154" s="20"/>
      <c r="F154" s="21"/>
      <c r="G154" s="20"/>
      <c r="K154" s="21"/>
      <c r="P154" s="22"/>
      <c r="Q154" s="18"/>
    </row>
    <row r="155" spans="1:17" x14ac:dyDescent="0.2">
      <c r="A155" s="20"/>
      <c r="B155" s="20"/>
      <c r="C155" s="20"/>
      <c r="D155" s="20"/>
      <c r="E155" s="20"/>
      <c r="F155" s="21"/>
      <c r="G155" s="20"/>
      <c r="K155" s="21"/>
      <c r="P155" s="22"/>
      <c r="Q155" s="18"/>
    </row>
    <row r="156" spans="1:17" x14ac:dyDescent="0.2">
      <c r="A156" s="20"/>
      <c r="B156" s="20"/>
      <c r="C156" s="20"/>
      <c r="D156" s="20"/>
      <c r="E156" s="20"/>
      <c r="F156" s="21"/>
      <c r="G156" s="20"/>
      <c r="K156" s="21"/>
      <c r="P156" s="22"/>
      <c r="Q156" s="18"/>
    </row>
    <row r="157" spans="1:17" x14ac:dyDescent="0.2">
      <c r="A157" s="20"/>
      <c r="B157" s="20"/>
      <c r="C157" s="20"/>
      <c r="D157" s="20"/>
      <c r="E157" s="20"/>
      <c r="F157" s="21"/>
      <c r="G157" s="20"/>
      <c r="K157" s="21"/>
      <c r="P157" s="22"/>
      <c r="Q157" s="18"/>
    </row>
    <row r="158" spans="1:17" x14ac:dyDescent="0.2">
      <c r="A158" s="20"/>
      <c r="B158" s="20"/>
      <c r="C158" s="20"/>
      <c r="D158" s="20"/>
      <c r="E158" s="20"/>
      <c r="F158" s="21"/>
      <c r="G158" s="20"/>
      <c r="K158" s="21"/>
      <c r="P158" s="22"/>
      <c r="Q158" s="18"/>
    </row>
    <row r="159" spans="1:17" x14ac:dyDescent="0.2">
      <c r="A159" s="20"/>
      <c r="B159" s="20"/>
      <c r="C159" s="20"/>
      <c r="D159" s="20"/>
      <c r="E159" s="20"/>
      <c r="F159" s="21"/>
      <c r="G159" s="20"/>
      <c r="K159" s="21"/>
      <c r="P159" s="22"/>
      <c r="Q159" s="18"/>
    </row>
    <row r="160" spans="1:17" x14ac:dyDescent="0.2">
      <c r="A160" s="20"/>
      <c r="B160" s="20"/>
      <c r="C160" s="20"/>
      <c r="D160" s="20"/>
      <c r="E160" s="20"/>
      <c r="F160" s="21"/>
      <c r="G160" s="20"/>
      <c r="K160" s="21"/>
      <c r="P160" s="22"/>
      <c r="Q160" s="18"/>
    </row>
    <row r="161" spans="1:17" x14ac:dyDescent="0.2">
      <c r="A161" s="20"/>
      <c r="B161" s="20"/>
      <c r="C161" s="20"/>
      <c r="D161" s="20"/>
      <c r="E161" s="20"/>
      <c r="F161" s="21"/>
      <c r="G161" s="20"/>
      <c r="K161" s="21"/>
      <c r="P161" s="22"/>
      <c r="Q161" s="18"/>
    </row>
    <row r="162" spans="1:17" x14ac:dyDescent="0.2">
      <c r="A162" s="20"/>
      <c r="B162" s="20"/>
      <c r="C162" s="20"/>
      <c r="D162" s="20"/>
      <c r="E162" s="20"/>
      <c r="F162" s="21"/>
      <c r="G162" s="20"/>
      <c r="K162" s="21"/>
      <c r="P162" s="22"/>
      <c r="Q162" s="18"/>
    </row>
    <row r="163" spans="1:17" x14ac:dyDescent="0.2">
      <c r="A163" s="20"/>
      <c r="B163" s="20"/>
      <c r="C163" s="20"/>
      <c r="D163" s="20"/>
      <c r="E163" s="20"/>
      <c r="F163" s="21"/>
      <c r="G163" s="20"/>
      <c r="K163" s="21"/>
      <c r="P163" s="22"/>
      <c r="Q163" s="18"/>
    </row>
    <row r="164" spans="1:17" x14ac:dyDescent="0.2">
      <c r="A164" s="20"/>
      <c r="B164" s="20"/>
      <c r="C164" s="20"/>
      <c r="D164" s="20"/>
      <c r="E164" s="20"/>
      <c r="F164" s="21"/>
      <c r="G164" s="20"/>
      <c r="K164" s="21"/>
      <c r="P164" s="22"/>
      <c r="Q164" s="18"/>
    </row>
    <row r="165" spans="1:17" x14ac:dyDescent="0.2">
      <c r="A165" s="20"/>
      <c r="B165" s="20"/>
      <c r="C165" s="20"/>
      <c r="D165" s="20"/>
      <c r="E165" s="20"/>
      <c r="F165" s="21"/>
      <c r="G165" s="20"/>
      <c r="K165" s="21"/>
      <c r="P165" s="22"/>
      <c r="Q165" s="18"/>
    </row>
    <row r="166" spans="1:17" x14ac:dyDescent="0.2">
      <c r="A166" s="20"/>
      <c r="B166" s="20"/>
      <c r="C166" s="20"/>
      <c r="D166" s="20"/>
      <c r="E166" s="20"/>
      <c r="F166" s="21"/>
      <c r="G166" s="20"/>
      <c r="K166" s="21"/>
      <c r="P166" s="22"/>
      <c r="Q166" s="18"/>
    </row>
    <row r="167" spans="1:17" x14ac:dyDescent="0.2">
      <c r="A167" s="21"/>
      <c r="C167" s="20"/>
      <c r="D167" s="20"/>
      <c r="E167" s="20"/>
      <c r="F167" s="21"/>
      <c r="G167" s="20"/>
      <c r="P167" s="22"/>
      <c r="Q167" s="18"/>
    </row>
    <row r="168" spans="1:17" x14ac:dyDescent="0.2">
      <c r="A168" s="21"/>
      <c r="C168" s="20"/>
      <c r="D168" s="20"/>
      <c r="E168" s="20"/>
      <c r="F168" s="21"/>
      <c r="G168" s="20"/>
      <c r="P168" s="22"/>
      <c r="Q168" s="18"/>
    </row>
    <row r="169" spans="1:17" x14ac:dyDescent="0.2">
      <c r="A169" s="21"/>
      <c r="C169" s="20"/>
      <c r="D169" s="20"/>
      <c r="E169" s="20"/>
      <c r="F169" s="21"/>
      <c r="G169" s="20"/>
      <c r="K169" s="21"/>
      <c r="P169" s="22"/>
      <c r="Q169" s="18"/>
    </row>
    <row r="170" spans="1:17" x14ac:dyDescent="0.2">
      <c r="A170" s="21"/>
      <c r="C170" s="20"/>
      <c r="D170" s="20"/>
      <c r="E170" s="20"/>
      <c r="F170" s="21"/>
      <c r="G170" s="20"/>
      <c r="P170" s="22"/>
      <c r="Q170" s="18"/>
    </row>
    <row r="171" spans="1:17" x14ac:dyDescent="0.2">
      <c r="A171" s="21"/>
      <c r="C171" s="20"/>
      <c r="D171" s="20"/>
      <c r="E171" s="20"/>
      <c r="F171" s="21"/>
      <c r="G171" s="20"/>
      <c r="P171" s="22"/>
      <c r="Q171" s="18"/>
    </row>
    <row r="172" spans="1:17" x14ac:dyDescent="0.2">
      <c r="A172" s="21"/>
      <c r="C172" s="20"/>
      <c r="D172" s="20"/>
      <c r="E172" s="20"/>
      <c r="F172" s="21"/>
      <c r="G172" s="20"/>
      <c r="K172" s="21"/>
      <c r="P172" s="22"/>
      <c r="Q172" s="18"/>
    </row>
    <row r="173" spans="1:17" x14ac:dyDescent="0.2">
      <c r="A173" s="21"/>
      <c r="C173" s="20"/>
      <c r="D173" s="20"/>
      <c r="E173" s="20"/>
      <c r="F173" s="21"/>
      <c r="G173" s="20"/>
      <c r="K173" s="21"/>
      <c r="P173" s="22"/>
      <c r="Q173" s="18"/>
    </row>
    <row r="174" spans="1:17" x14ac:dyDescent="0.2">
      <c r="A174" s="21"/>
      <c r="C174" s="20"/>
      <c r="D174" s="20"/>
      <c r="E174" s="20"/>
      <c r="F174" s="21"/>
      <c r="G174" s="20"/>
      <c r="K174" s="21"/>
      <c r="P174" s="22"/>
      <c r="Q174" s="18"/>
    </row>
    <row r="175" spans="1:17" x14ac:dyDescent="0.2">
      <c r="A175" s="21"/>
      <c r="C175" s="20"/>
      <c r="D175" s="20"/>
      <c r="E175" s="20"/>
      <c r="F175" s="21"/>
      <c r="G175" s="20"/>
      <c r="K175" s="21"/>
      <c r="P175" s="22"/>
      <c r="Q175" s="18"/>
    </row>
    <row r="176" spans="1:17" x14ac:dyDescent="0.2">
      <c r="A176" s="21"/>
      <c r="C176" s="20"/>
      <c r="D176" s="20"/>
      <c r="E176" s="20"/>
      <c r="F176" s="21"/>
      <c r="G176" s="20"/>
      <c r="P176" s="22"/>
      <c r="Q176" s="18"/>
    </row>
    <row r="177" spans="16:16" x14ac:dyDescent="0.2">
      <c r="P177" s="22"/>
    </row>
    <row r="178" spans="16:16" x14ac:dyDescent="0.2">
      <c r="P178" s="22"/>
    </row>
    <row r="179" spans="16:16" x14ac:dyDescent="0.2">
      <c r="P179" s="22"/>
    </row>
    <row r="180" spans="16:16" x14ac:dyDescent="0.2">
      <c r="P180" s="22"/>
    </row>
    <row r="181" spans="16:16" x14ac:dyDescent="0.2">
      <c r="P181" s="22"/>
    </row>
    <row r="182" spans="16:16" x14ac:dyDescent="0.2">
      <c r="P182" s="22"/>
    </row>
    <row r="183" spans="16:16" x14ac:dyDescent="0.2">
      <c r="P183" s="22"/>
    </row>
    <row r="184" spans="16:16" x14ac:dyDescent="0.2">
      <c r="P184" s="22"/>
    </row>
    <row r="185" spans="16:16" x14ac:dyDescent="0.2">
      <c r="P185" s="22"/>
    </row>
    <row r="186" spans="16:16" x14ac:dyDescent="0.2">
      <c r="P186" s="22"/>
    </row>
    <row r="187" spans="16:16" x14ac:dyDescent="0.2">
      <c r="P187" s="22"/>
    </row>
    <row r="188" spans="16:16" x14ac:dyDescent="0.2">
      <c r="P188" s="22"/>
    </row>
    <row r="189" spans="16:16" x14ac:dyDescent="0.2">
      <c r="P189" s="22"/>
    </row>
    <row r="190" spans="16:16" x14ac:dyDescent="0.2">
      <c r="P190" s="22"/>
    </row>
    <row r="191" spans="16:16" x14ac:dyDescent="0.2">
      <c r="P191" s="22"/>
    </row>
    <row r="192" spans="16:16" x14ac:dyDescent="0.2">
      <c r="P192" s="22"/>
    </row>
    <row r="193" spans="16:16" x14ac:dyDescent="0.2">
      <c r="P193" s="22"/>
    </row>
    <row r="194" spans="16:16" x14ac:dyDescent="0.2">
      <c r="P194" s="22"/>
    </row>
    <row r="195" spans="16:16" x14ac:dyDescent="0.2">
      <c r="P195" s="22"/>
    </row>
    <row r="196" spans="16:16" x14ac:dyDescent="0.2">
      <c r="P196" s="22"/>
    </row>
    <row r="197" spans="16:16" x14ac:dyDescent="0.2">
      <c r="P197" s="22"/>
    </row>
    <row r="198" spans="16:16" x14ac:dyDescent="0.2">
      <c r="P198" s="22"/>
    </row>
    <row r="199" spans="16:16" x14ac:dyDescent="0.2">
      <c r="P199" s="22"/>
    </row>
    <row r="200" spans="16:16" x14ac:dyDescent="0.2">
      <c r="P200" s="22"/>
    </row>
    <row r="201" spans="16:16" x14ac:dyDescent="0.2">
      <c r="P201" s="22"/>
    </row>
    <row r="202" spans="16:16" x14ac:dyDescent="0.2">
      <c r="P202" s="22"/>
    </row>
    <row r="203" spans="16:16" x14ac:dyDescent="0.2">
      <c r="P203" s="22"/>
    </row>
    <row r="204" spans="16:16" x14ac:dyDescent="0.2">
      <c r="P204" s="22"/>
    </row>
    <row r="205" spans="16:16" x14ac:dyDescent="0.2">
      <c r="P205" s="22"/>
    </row>
    <row r="206" spans="16:16" x14ac:dyDescent="0.2">
      <c r="P206" s="22"/>
    </row>
    <row r="207" spans="16:16" x14ac:dyDescent="0.2">
      <c r="P207" s="22"/>
    </row>
    <row r="208" spans="16:16" x14ac:dyDescent="0.2">
      <c r="P208" s="22"/>
    </row>
    <row r="209" spans="16:16" x14ac:dyDescent="0.2">
      <c r="P209" s="22"/>
    </row>
    <row r="210" spans="16:16" x14ac:dyDescent="0.2">
      <c r="P210" s="22"/>
    </row>
    <row r="211" spans="16:16" x14ac:dyDescent="0.2">
      <c r="P211" s="22"/>
    </row>
    <row r="212" spans="16:16" x14ac:dyDescent="0.2">
      <c r="P212" s="22"/>
    </row>
    <row r="213" spans="16:16" x14ac:dyDescent="0.2">
      <c r="P213" s="22"/>
    </row>
    <row r="214" spans="16:16" x14ac:dyDescent="0.2">
      <c r="P214" s="22"/>
    </row>
    <row r="215" spans="16:16" x14ac:dyDescent="0.2">
      <c r="P215" s="22"/>
    </row>
    <row r="216" spans="16:16" x14ac:dyDescent="0.2">
      <c r="P216" s="22"/>
    </row>
    <row r="217" spans="16:16" x14ac:dyDescent="0.2">
      <c r="P217" s="22"/>
    </row>
    <row r="218" spans="16:16" x14ac:dyDescent="0.2">
      <c r="P218" s="22"/>
    </row>
    <row r="219" spans="16:16" x14ac:dyDescent="0.2">
      <c r="P219" s="22"/>
    </row>
    <row r="220" spans="16:16" x14ac:dyDescent="0.2">
      <c r="P220" s="22"/>
    </row>
    <row r="221" spans="16:16" x14ac:dyDescent="0.2">
      <c r="P221" s="22"/>
    </row>
    <row r="222" spans="16:16" x14ac:dyDescent="0.2">
      <c r="P222" s="22"/>
    </row>
    <row r="223" spans="16:16" x14ac:dyDescent="0.2">
      <c r="P223" s="22"/>
    </row>
    <row r="224" spans="16:16" x14ac:dyDescent="0.2">
      <c r="P224" s="22"/>
    </row>
    <row r="225" spans="16:16" x14ac:dyDescent="0.2">
      <c r="P225" s="22"/>
    </row>
    <row r="226" spans="16:16" x14ac:dyDescent="0.2">
      <c r="P226" s="22"/>
    </row>
    <row r="227" spans="16:16" x14ac:dyDescent="0.2">
      <c r="P227" s="22"/>
    </row>
    <row r="228" spans="16:16" x14ac:dyDescent="0.2">
      <c r="P228" s="22"/>
    </row>
    <row r="229" spans="16:16" x14ac:dyDescent="0.2">
      <c r="P229" s="22"/>
    </row>
    <row r="230" spans="16:16" x14ac:dyDescent="0.2">
      <c r="P230" s="22"/>
    </row>
    <row r="231" spans="16:16" x14ac:dyDescent="0.2">
      <c r="P231" s="22"/>
    </row>
    <row r="232" spans="16:16" x14ac:dyDescent="0.2">
      <c r="P232" s="22"/>
    </row>
    <row r="233" spans="16:16" x14ac:dyDescent="0.2">
      <c r="P233" s="22"/>
    </row>
    <row r="234" spans="16:16" x14ac:dyDescent="0.2">
      <c r="P234" s="22"/>
    </row>
    <row r="235" spans="16:16" x14ac:dyDescent="0.2">
      <c r="P235" s="22"/>
    </row>
    <row r="236" spans="16:16" x14ac:dyDescent="0.2">
      <c r="P236" s="22"/>
    </row>
    <row r="237" spans="16:16" x14ac:dyDescent="0.2">
      <c r="P237" s="22"/>
    </row>
    <row r="238" spans="16:16" x14ac:dyDescent="0.2">
      <c r="P238" s="22"/>
    </row>
    <row r="239" spans="16:16" x14ac:dyDescent="0.2">
      <c r="P239" s="22"/>
    </row>
    <row r="240" spans="16:16" x14ac:dyDescent="0.2">
      <c r="P240" s="22"/>
    </row>
    <row r="241" spans="16:16" x14ac:dyDescent="0.2">
      <c r="P241" s="22"/>
    </row>
    <row r="242" spans="16:16" x14ac:dyDescent="0.2">
      <c r="P242" s="22"/>
    </row>
    <row r="243" spans="16:16" x14ac:dyDescent="0.2">
      <c r="P243" s="22"/>
    </row>
    <row r="244" spans="16:16" x14ac:dyDescent="0.2">
      <c r="P244" s="22"/>
    </row>
    <row r="245" spans="16:16" x14ac:dyDescent="0.2">
      <c r="P245" s="22"/>
    </row>
    <row r="246" spans="16:16" x14ac:dyDescent="0.2">
      <c r="P246" s="22"/>
    </row>
    <row r="247" spans="16:16" x14ac:dyDescent="0.2">
      <c r="P247" s="22"/>
    </row>
    <row r="248" spans="16:16" x14ac:dyDescent="0.2">
      <c r="P248" s="22"/>
    </row>
    <row r="249" spans="16:16" x14ac:dyDescent="0.2">
      <c r="P249" s="22"/>
    </row>
    <row r="250" spans="16:16" x14ac:dyDescent="0.2">
      <c r="P250" s="22"/>
    </row>
    <row r="251" spans="16:16" x14ac:dyDescent="0.2">
      <c r="P251" s="22"/>
    </row>
    <row r="252" spans="16:16" x14ac:dyDescent="0.2">
      <c r="P252" s="22"/>
    </row>
    <row r="253" spans="16:16" x14ac:dyDescent="0.2">
      <c r="P253" s="22"/>
    </row>
    <row r="254" spans="16:16" x14ac:dyDescent="0.2">
      <c r="P254" s="22"/>
    </row>
    <row r="255" spans="16:16" x14ac:dyDescent="0.2">
      <c r="P255" s="22"/>
    </row>
    <row r="256" spans="16:16" x14ac:dyDescent="0.2">
      <c r="P256" s="22"/>
    </row>
  </sheetData>
  <sheetProtection sheet="1" objects="1" scenarios="1"/>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
  <sheetViews>
    <sheetView workbookViewId="0">
      <selection activeCell="L2" sqref="L2"/>
    </sheetView>
  </sheetViews>
  <sheetFormatPr defaultRowHeight="15" x14ac:dyDescent="0.25"/>
  <cols>
    <col min="12" max="12" width="16.28515625" bestFit="1" customWidth="1"/>
    <col min="14" max="14" width="16.28515625" bestFit="1" customWidth="1"/>
  </cols>
  <sheetData>
    <row r="1" spans="1:16" x14ac:dyDescent="0.25">
      <c r="A1" s="1" t="s">
        <v>20</v>
      </c>
      <c r="B1" s="4" t="s">
        <v>46</v>
      </c>
      <c r="C1" s="2" t="s">
        <v>38</v>
      </c>
      <c r="D1" s="2" t="s">
        <v>39</v>
      </c>
      <c r="E1" s="2" t="s">
        <v>40</v>
      </c>
      <c r="F1" s="2" t="s">
        <v>34</v>
      </c>
      <c r="G1" s="2" t="s">
        <v>41</v>
      </c>
      <c r="H1" s="2" t="s">
        <v>42</v>
      </c>
      <c r="I1" s="2" t="s">
        <v>43</v>
      </c>
      <c r="J1" s="2" t="s">
        <v>44</v>
      </c>
      <c r="K1" s="3" t="s">
        <v>45</v>
      </c>
      <c r="L1" s="12" t="s">
        <v>99</v>
      </c>
      <c r="O1" s="10"/>
      <c r="P1" s="11" t="s">
        <v>98</v>
      </c>
    </row>
    <row r="2" spans="1:16" x14ac:dyDescent="0.25">
      <c r="A2" s="5" t="s">
        <v>47</v>
      </c>
      <c r="B2">
        <v>125</v>
      </c>
      <c r="C2">
        <v>1250</v>
      </c>
      <c r="D2">
        <v>1500</v>
      </c>
      <c r="E2">
        <v>750</v>
      </c>
      <c r="F2">
        <v>1000</v>
      </c>
      <c r="G2">
        <v>1000</v>
      </c>
      <c r="H2">
        <v>500</v>
      </c>
      <c r="I2">
        <v>2250</v>
      </c>
      <c r="J2">
        <v>1500</v>
      </c>
      <c r="K2" s="6">
        <v>0</v>
      </c>
      <c r="L2">
        <v>43549</v>
      </c>
      <c r="O2" s="5" t="s">
        <v>3</v>
      </c>
      <c r="P2" s="6">
        <f>IF(ISBLANK('OCS Cost Estimator'!C7),0,INDEX('Program List'!B4:B194,MATCH('OCS Cost Estimator'!C7,'Program List'!D4:D194,0)))</f>
        <v>0</v>
      </c>
    </row>
    <row r="3" spans="1:16" ht="15.75" thickBot="1" x14ac:dyDescent="0.3">
      <c r="A3" s="5" t="s">
        <v>48</v>
      </c>
      <c r="B3">
        <v>125</v>
      </c>
      <c r="C3">
        <v>1250</v>
      </c>
      <c r="D3">
        <v>1500</v>
      </c>
      <c r="E3">
        <v>750</v>
      </c>
      <c r="F3">
        <v>1000</v>
      </c>
      <c r="G3">
        <v>1000</v>
      </c>
      <c r="H3">
        <v>500</v>
      </c>
      <c r="I3">
        <v>2250</v>
      </c>
      <c r="J3">
        <v>1500</v>
      </c>
      <c r="K3" s="6">
        <v>0</v>
      </c>
      <c r="L3">
        <v>43549</v>
      </c>
      <c r="O3" s="7" t="s">
        <v>4</v>
      </c>
      <c r="P3" s="9">
        <f>IF(ISBLANK('OCS Cost Estimator'!C8),0,INDEX('Program List'!B4:B194,MATCH('OCS Cost Estimator'!C8,'Program List'!D4:D194,0)))</f>
        <v>0</v>
      </c>
    </row>
    <row r="4" spans="1:16" x14ac:dyDescent="0.25">
      <c r="A4" s="5" t="s">
        <v>49</v>
      </c>
      <c r="B4">
        <v>125</v>
      </c>
      <c r="C4">
        <v>1250</v>
      </c>
      <c r="D4">
        <v>1500</v>
      </c>
      <c r="E4">
        <v>750</v>
      </c>
      <c r="F4">
        <v>1000</v>
      </c>
      <c r="G4">
        <v>1000</v>
      </c>
      <c r="H4">
        <v>500</v>
      </c>
      <c r="I4">
        <v>2250</v>
      </c>
      <c r="J4">
        <v>1500</v>
      </c>
      <c r="K4" s="6">
        <v>0</v>
      </c>
      <c r="L4">
        <v>43549</v>
      </c>
    </row>
    <row r="5" spans="1:16" x14ac:dyDescent="0.25">
      <c r="A5" s="5" t="s">
        <v>50</v>
      </c>
      <c r="B5">
        <v>125</v>
      </c>
      <c r="C5">
        <v>1250</v>
      </c>
      <c r="D5">
        <v>1500</v>
      </c>
      <c r="E5">
        <v>750</v>
      </c>
      <c r="F5">
        <v>1000</v>
      </c>
      <c r="G5">
        <v>1000</v>
      </c>
      <c r="H5">
        <v>500</v>
      </c>
      <c r="I5">
        <v>2250</v>
      </c>
      <c r="J5">
        <v>1500</v>
      </c>
      <c r="K5" s="6">
        <v>0</v>
      </c>
      <c r="L5">
        <v>43549</v>
      </c>
    </row>
    <row r="6" spans="1:16" x14ac:dyDescent="0.25">
      <c r="A6" s="5" t="s">
        <v>51</v>
      </c>
      <c r="B6">
        <v>125</v>
      </c>
      <c r="C6">
        <v>1250</v>
      </c>
      <c r="D6">
        <v>1500</v>
      </c>
      <c r="E6">
        <v>750</v>
      </c>
      <c r="F6">
        <v>1000</v>
      </c>
      <c r="G6">
        <v>1000</v>
      </c>
      <c r="H6">
        <v>500</v>
      </c>
      <c r="I6">
        <v>2250</v>
      </c>
      <c r="J6">
        <v>1500</v>
      </c>
      <c r="K6" s="6">
        <v>0</v>
      </c>
      <c r="L6">
        <v>43549</v>
      </c>
    </row>
    <row r="7" spans="1:16" x14ac:dyDescent="0.25">
      <c r="A7" s="5" t="s">
        <v>52</v>
      </c>
      <c r="B7">
        <v>125</v>
      </c>
      <c r="C7">
        <v>1250</v>
      </c>
      <c r="D7">
        <v>1500</v>
      </c>
      <c r="E7">
        <v>750</v>
      </c>
      <c r="F7">
        <v>1000</v>
      </c>
      <c r="G7">
        <v>1000</v>
      </c>
      <c r="H7">
        <v>500</v>
      </c>
      <c r="I7">
        <v>2250</v>
      </c>
      <c r="J7">
        <v>1500</v>
      </c>
      <c r="K7" s="6">
        <v>0</v>
      </c>
      <c r="L7">
        <v>43549</v>
      </c>
    </row>
    <row r="8" spans="1:16" x14ac:dyDescent="0.25">
      <c r="A8" s="5" t="s">
        <v>53</v>
      </c>
      <c r="B8">
        <v>125</v>
      </c>
      <c r="C8">
        <v>1250</v>
      </c>
      <c r="D8">
        <v>1500</v>
      </c>
      <c r="E8">
        <v>750</v>
      </c>
      <c r="F8">
        <v>1000</v>
      </c>
      <c r="G8">
        <v>1000</v>
      </c>
      <c r="H8">
        <v>500</v>
      </c>
      <c r="I8">
        <v>2250</v>
      </c>
      <c r="J8">
        <v>1500</v>
      </c>
      <c r="K8" s="6">
        <v>0</v>
      </c>
      <c r="L8">
        <v>43549</v>
      </c>
    </row>
    <row r="9" spans="1:16" x14ac:dyDescent="0.25">
      <c r="A9" s="5" t="s">
        <v>54</v>
      </c>
      <c r="B9">
        <v>125</v>
      </c>
      <c r="C9">
        <v>1250</v>
      </c>
      <c r="D9">
        <v>1500</v>
      </c>
      <c r="E9">
        <v>750</v>
      </c>
      <c r="F9">
        <v>1000</v>
      </c>
      <c r="G9">
        <v>1000</v>
      </c>
      <c r="H9">
        <v>500</v>
      </c>
      <c r="I9">
        <v>2250</v>
      </c>
      <c r="J9">
        <v>1500</v>
      </c>
      <c r="K9" s="6">
        <v>0</v>
      </c>
      <c r="L9">
        <v>43549</v>
      </c>
    </row>
    <row r="10" spans="1:16" x14ac:dyDescent="0.25">
      <c r="A10" s="5" t="s">
        <v>55</v>
      </c>
      <c r="B10">
        <v>275</v>
      </c>
      <c r="C10">
        <v>1250</v>
      </c>
      <c r="D10">
        <v>1500</v>
      </c>
      <c r="E10">
        <v>750</v>
      </c>
      <c r="F10">
        <v>1000</v>
      </c>
      <c r="G10">
        <v>1000</v>
      </c>
      <c r="H10">
        <v>500</v>
      </c>
      <c r="I10">
        <v>2250</v>
      </c>
      <c r="J10">
        <v>1500</v>
      </c>
      <c r="K10" s="6">
        <v>0</v>
      </c>
      <c r="L10">
        <v>43699</v>
      </c>
    </row>
    <row r="11" spans="1:16" x14ac:dyDescent="0.25">
      <c r="A11" s="5" t="s">
        <v>56</v>
      </c>
      <c r="B11">
        <v>275</v>
      </c>
      <c r="C11">
        <v>1250</v>
      </c>
      <c r="D11">
        <v>1500</v>
      </c>
      <c r="E11">
        <v>750</v>
      </c>
      <c r="F11">
        <v>1000</v>
      </c>
      <c r="G11">
        <v>1000</v>
      </c>
      <c r="H11">
        <v>500</v>
      </c>
      <c r="I11">
        <v>2250</v>
      </c>
      <c r="J11">
        <v>1500</v>
      </c>
      <c r="K11" s="6">
        <v>0</v>
      </c>
      <c r="L11">
        <v>43699</v>
      </c>
    </row>
    <row r="12" spans="1:16" x14ac:dyDescent="0.25">
      <c r="A12" s="5" t="s">
        <v>57</v>
      </c>
      <c r="B12">
        <v>275</v>
      </c>
      <c r="C12">
        <v>1250</v>
      </c>
      <c r="D12">
        <v>1500</v>
      </c>
      <c r="E12">
        <v>750</v>
      </c>
      <c r="F12">
        <v>1000</v>
      </c>
      <c r="G12">
        <v>1000</v>
      </c>
      <c r="H12">
        <v>500</v>
      </c>
      <c r="I12">
        <v>2250</v>
      </c>
      <c r="J12">
        <v>1500</v>
      </c>
      <c r="K12" s="6">
        <v>0</v>
      </c>
      <c r="L12">
        <v>43699</v>
      </c>
    </row>
    <row r="13" spans="1:16" x14ac:dyDescent="0.25">
      <c r="A13" s="5" t="s">
        <v>58</v>
      </c>
      <c r="B13">
        <v>275</v>
      </c>
      <c r="C13">
        <v>1250</v>
      </c>
      <c r="D13">
        <v>1500</v>
      </c>
      <c r="E13">
        <v>750</v>
      </c>
      <c r="F13">
        <v>1000</v>
      </c>
      <c r="G13">
        <v>1000</v>
      </c>
      <c r="H13">
        <v>500</v>
      </c>
      <c r="I13">
        <v>2250</v>
      </c>
      <c r="J13">
        <v>1500</v>
      </c>
      <c r="K13" s="6">
        <v>0</v>
      </c>
      <c r="L13">
        <v>43699</v>
      </c>
    </row>
    <row r="14" spans="1:16" x14ac:dyDescent="0.25">
      <c r="A14" s="5" t="s">
        <v>59</v>
      </c>
      <c r="B14">
        <v>275</v>
      </c>
      <c r="C14">
        <v>1250</v>
      </c>
      <c r="D14">
        <v>1500</v>
      </c>
      <c r="E14">
        <v>750</v>
      </c>
      <c r="F14">
        <v>1000</v>
      </c>
      <c r="G14">
        <v>1000</v>
      </c>
      <c r="H14">
        <v>500</v>
      </c>
      <c r="I14">
        <v>2250</v>
      </c>
      <c r="J14">
        <v>1500</v>
      </c>
      <c r="K14" s="6">
        <v>0</v>
      </c>
      <c r="L14">
        <v>43699</v>
      </c>
    </row>
    <row r="15" spans="1:16" x14ac:dyDescent="0.25">
      <c r="A15" s="5" t="s">
        <v>60</v>
      </c>
      <c r="B15">
        <v>275</v>
      </c>
      <c r="C15">
        <v>1250</v>
      </c>
      <c r="D15">
        <v>1500</v>
      </c>
      <c r="E15">
        <v>750</v>
      </c>
      <c r="F15">
        <v>1000</v>
      </c>
      <c r="G15">
        <v>1000</v>
      </c>
      <c r="H15">
        <v>500</v>
      </c>
      <c r="I15">
        <v>2250</v>
      </c>
      <c r="J15">
        <v>1500</v>
      </c>
      <c r="K15" s="6">
        <v>0</v>
      </c>
      <c r="L15">
        <v>43699</v>
      </c>
    </row>
    <row r="16" spans="1:16" x14ac:dyDescent="0.25">
      <c r="A16" s="5" t="s">
        <v>61</v>
      </c>
      <c r="B16">
        <v>375</v>
      </c>
      <c r="C16">
        <v>1250</v>
      </c>
      <c r="D16">
        <v>1500</v>
      </c>
      <c r="E16">
        <v>750</v>
      </c>
      <c r="F16">
        <v>1000</v>
      </c>
      <c r="G16">
        <v>1000</v>
      </c>
      <c r="H16">
        <v>500</v>
      </c>
      <c r="I16">
        <v>2250</v>
      </c>
      <c r="J16">
        <v>1500</v>
      </c>
      <c r="K16" s="6">
        <v>0</v>
      </c>
      <c r="L16">
        <v>43799</v>
      </c>
    </row>
    <row r="17" spans="1:12" x14ac:dyDescent="0.25">
      <c r="A17" s="5" t="s">
        <v>62</v>
      </c>
      <c r="B17">
        <v>375</v>
      </c>
      <c r="C17">
        <v>1250</v>
      </c>
      <c r="D17">
        <v>1500</v>
      </c>
      <c r="E17">
        <v>750</v>
      </c>
      <c r="F17">
        <v>1000</v>
      </c>
      <c r="G17">
        <v>1000</v>
      </c>
      <c r="H17">
        <v>500</v>
      </c>
      <c r="I17">
        <v>2250</v>
      </c>
      <c r="J17">
        <v>1500</v>
      </c>
      <c r="K17" s="6">
        <v>0</v>
      </c>
      <c r="L17">
        <v>43799</v>
      </c>
    </row>
    <row r="18" spans="1:12" x14ac:dyDescent="0.25">
      <c r="A18" s="5" t="s">
        <v>63</v>
      </c>
      <c r="B18">
        <v>375</v>
      </c>
      <c r="C18">
        <v>1250</v>
      </c>
      <c r="D18">
        <v>1500</v>
      </c>
      <c r="E18">
        <v>750</v>
      </c>
      <c r="F18">
        <v>1000</v>
      </c>
      <c r="G18">
        <v>1000</v>
      </c>
      <c r="H18">
        <v>500</v>
      </c>
      <c r="I18">
        <v>2250</v>
      </c>
      <c r="J18">
        <v>1500</v>
      </c>
      <c r="K18" s="6">
        <v>0</v>
      </c>
      <c r="L18">
        <v>43799</v>
      </c>
    </row>
    <row r="19" spans="1:12" x14ac:dyDescent="0.25">
      <c r="A19" s="5" t="s">
        <v>64</v>
      </c>
      <c r="B19">
        <v>375</v>
      </c>
      <c r="C19">
        <v>1250</v>
      </c>
      <c r="D19">
        <v>1500</v>
      </c>
      <c r="E19">
        <v>750</v>
      </c>
      <c r="F19">
        <v>1000</v>
      </c>
      <c r="G19">
        <v>1000</v>
      </c>
      <c r="H19">
        <v>500</v>
      </c>
      <c r="I19">
        <v>2250</v>
      </c>
      <c r="J19">
        <v>1500</v>
      </c>
      <c r="K19" s="6">
        <v>0</v>
      </c>
      <c r="L19">
        <v>43799</v>
      </c>
    </row>
    <row r="20" spans="1:12" x14ac:dyDescent="0.25">
      <c r="A20" s="5" t="s">
        <v>65</v>
      </c>
      <c r="B20">
        <v>375</v>
      </c>
      <c r="C20">
        <v>1250</v>
      </c>
      <c r="D20">
        <v>1500</v>
      </c>
      <c r="E20">
        <v>750</v>
      </c>
      <c r="F20">
        <v>1000</v>
      </c>
      <c r="G20">
        <v>1000</v>
      </c>
      <c r="H20">
        <v>500</v>
      </c>
      <c r="I20">
        <v>2250</v>
      </c>
      <c r="J20">
        <v>1500</v>
      </c>
      <c r="K20" s="6">
        <v>0</v>
      </c>
      <c r="L20">
        <v>43799</v>
      </c>
    </row>
    <row r="21" spans="1:12" x14ac:dyDescent="0.25">
      <c r="A21" s="5" t="s">
        <v>66</v>
      </c>
      <c r="B21">
        <v>375</v>
      </c>
      <c r="C21">
        <v>1250</v>
      </c>
      <c r="D21">
        <v>1500</v>
      </c>
      <c r="E21">
        <v>750</v>
      </c>
      <c r="F21">
        <v>1000</v>
      </c>
      <c r="G21">
        <v>1000</v>
      </c>
      <c r="H21">
        <v>500</v>
      </c>
      <c r="I21">
        <v>2250</v>
      </c>
      <c r="J21">
        <v>1500</v>
      </c>
      <c r="K21" s="6">
        <v>0</v>
      </c>
      <c r="L21">
        <v>43799</v>
      </c>
    </row>
    <row r="22" spans="1:12" x14ac:dyDescent="0.25">
      <c r="A22" s="5" t="s">
        <v>67</v>
      </c>
      <c r="B22">
        <v>375</v>
      </c>
      <c r="C22">
        <v>1250</v>
      </c>
      <c r="D22">
        <v>1500</v>
      </c>
      <c r="E22">
        <v>750</v>
      </c>
      <c r="F22">
        <v>1000</v>
      </c>
      <c r="G22">
        <v>1000</v>
      </c>
      <c r="H22">
        <v>500</v>
      </c>
      <c r="I22">
        <v>2250</v>
      </c>
      <c r="J22">
        <v>1500</v>
      </c>
      <c r="K22" s="6">
        <v>0</v>
      </c>
      <c r="L22">
        <v>43799</v>
      </c>
    </row>
    <row r="23" spans="1:12" x14ac:dyDescent="0.25">
      <c r="A23" s="5" t="s">
        <v>68</v>
      </c>
      <c r="B23">
        <v>375</v>
      </c>
      <c r="C23">
        <v>1250</v>
      </c>
      <c r="D23">
        <v>1500</v>
      </c>
      <c r="E23">
        <v>750</v>
      </c>
      <c r="F23">
        <v>1000</v>
      </c>
      <c r="G23">
        <v>1000</v>
      </c>
      <c r="H23">
        <v>500</v>
      </c>
      <c r="I23">
        <v>2250</v>
      </c>
      <c r="J23">
        <v>1500</v>
      </c>
      <c r="K23" s="6">
        <v>0</v>
      </c>
      <c r="L23">
        <v>43799</v>
      </c>
    </row>
    <row r="24" spans="1:12" x14ac:dyDescent="0.25">
      <c r="A24" s="5" t="s">
        <v>69</v>
      </c>
      <c r="B24">
        <v>375</v>
      </c>
      <c r="C24">
        <v>1250</v>
      </c>
      <c r="D24">
        <v>1500</v>
      </c>
      <c r="E24">
        <v>750</v>
      </c>
      <c r="F24">
        <v>1000</v>
      </c>
      <c r="G24">
        <v>1000</v>
      </c>
      <c r="H24">
        <v>500</v>
      </c>
      <c r="I24">
        <v>2250</v>
      </c>
      <c r="J24">
        <v>1500</v>
      </c>
      <c r="K24" s="6">
        <v>0</v>
      </c>
      <c r="L24">
        <v>43799</v>
      </c>
    </row>
    <row r="25" spans="1:12" x14ac:dyDescent="0.25">
      <c r="A25" s="5" t="s">
        <v>70</v>
      </c>
      <c r="B25">
        <v>375</v>
      </c>
      <c r="C25">
        <v>1250</v>
      </c>
      <c r="D25">
        <v>1500</v>
      </c>
      <c r="E25">
        <v>750</v>
      </c>
      <c r="F25">
        <v>1000</v>
      </c>
      <c r="G25">
        <v>1000</v>
      </c>
      <c r="H25">
        <v>500</v>
      </c>
      <c r="I25">
        <v>2250</v>
      </c>
      <c r="J25">
        <v>1500</v>
      </c>
      <c r="K25" s="6">
        <v>0</v>
      </c>
      <c r="L25">
        <v>43799</v>
      </c>
    </row>
    <row r="26" spans="1:12" x14ac:dyDescent="0.25">
      <c r="A26" s="5" t="s">
        <v>71</v>
      </c>
      <c r="B26">
        <v>375</v>
      </c>
      <c r="C26">
        <v>1250</v>
      </c>
      <c r="D26">
        <v>1500</v>
      </c>
      <c r="E26">
        <v>750</v>
      </c>
      <c r="F26">
        <v>1000</v>
      </c>
      <c r="G26">
        <v>1000</v>
      </c>
      <c r="H26">
        <v>500</v>
      </c>
      <c r="I26">
        <v>2250</v>
      </c>
      <c r="J26">
        <v>1500</v>
      </c>
      <c r="K26" s="6">
        <v>0</v>
      </c>
      <c r="L26">
        <v>43799</v>
      </c>
    </row>
    <row r="27" spans="1:12" x14ac:dyDescent="0.25">
      <c r="A27" s="5" t="s">
        <v>72</v>
      </c>
      <c r="B27">
        <v>375</v>
      </c>
      <c r="C27">
        <v>1250</v>
      </c>
      <c r="D27">
        <v>1500</v>
      </c>
      <c r="E27">
        <v>750</v>
      </c>
      <c r="F27">
        <v>1000</v>
      </c>
      <c r="G27">
        <v>1000</v>
      </c>
      <c r="H27">
        <v>500</v>
      </c>
      <c r="I27">
        <v>2250</v>
      </c>
      <c r="J27">
        <v>1500</v>
      </c>
      <c r="K27" s="6">
        <v>0</v>
      </c>
      <c r="L27">
        <v>43799</v>
      </c>
    </row>
    <row r="28" spans="1:12" x14ac:dyDescent="0.25">
      <c r="A28" s="5" t="s">
        <v>73</v>
      </c>
      <c r="B28">
        <v>375</v>
      </c>
      <c r="C28">
        <v>1250</v>
      </c>
      <c r="D28">
        <v>1500</v>
      </c>
      <c r="E28">
        <v>750</v>
      </c>
      <c r="F28">
        <v>1000</v>
      </c>
      <c r="G28">
        <v>1000</v>
      </c>
      <c r="H28">
        <v>500</v>
      </c>
      <c r="I28">
        <v>2250</v>
      </c>
      <c r="J28">
        <v>1500</v>
      </c>
      <c r="K28" s="6">
        <v>0</v>
      </c>
      <c r="L28">
        <v>43799</v>
      </c>
    </row>
    <row r="29" spans="1:12" x14ac:dyDescent="0.25">
      <c r="A29" s="5" t="s">
        <v>74</v>
      </c>
      <c r="B29">
        <v>375</v>
      </c>
      <c r="C29">
        <v>1250</v>
      </c>
      <c r="D29">
        <v>1500</v>
      </c>
      <c r="E29">
        <v>750</v>
      </c>
      <c r="F29">
        <v>1000</v>
      </c>
      <c r="G29">
        <v>1000</v>
      </c>
      <c r="H29">
        <v>500</v>
      </c>
      <c r="I29">
        <v>2250</v>
      </c>
      <c r="J29">
        <v>1500</v>
      </c>
      <c r="K29" s="6">
        <v>0</v>
      </c>
      <c r="L29">
        <v>43799</v>
      </c>
    </row>
    <row r="30" spans="1:12" x14ac:dyDescent="0.25">
      <c r="A30" s="5" t="s">
        <v>75</v>
      </c>
      <c r="B30">
        <v>375</v>
      </c>
      <c r="C30">
        <v>1250</v>
      </c>
      <c r="D30">
        <v>1500</v>
      </c>
      <c r="E30">
        <v>750</v>
      </c>
      <c r="F30">
        <v>1000</v>
      </c>
      <c r="G30">
        <v>1000</v>
      </c>
      <c r="H30">
        <v>500</v>
      </c>
      <c r="I30">
        <v>2250</v>
      </c>
      <c r="J30">
        <v>1500</v>
      </c>
      <c r="K30" s="6">
        <v>0</v>
      </c>
      <c r="L30">
        <v>43799</v>
      </c>
    </row>
    <row r="31" spans="1:12" x14ac:dyDescent="0.25">
      <c r="A31" s="5" t="s">
        <v>76</v>
      </c>
      <c r="B31">
        <v>375</v>
      </c>
      <c r="C31">
        <v>1250</v>
      </c>
      <c r="D31">
        <v>1500</v>
      </c>
      <c r="E31">
        <v>750</v>
      </c>
      <c r="F31">
        <v>1000</v>
      </c>
      <c r="G31">
        <v>1000</v>
      </c>
      <c r="H31">
        <v>500</v>
      </c>
      <c r="I31">
        <v>2250</v>
      </c>
      <c r="J31">
        <v>1500</v>
      </c>
      <c r="K31" s="6">
        <v>0</v>
      </c>
      <c r="L31">
        <v>43799</v>
      </c>
    </row>
    <row r="32" spans="1:12" x14ac:dyDescent="0.25">
      <c r="A32" s="5" t="s">
        <v>77</v>
      </c>
      <c r="B32">
        <v>375</v>
      </c>
      <c r="C32">
        <v>1250</v>
      </c>
      <c r="D32">
        <v>1500</v>
      </c>
      <c r="E32">
        <v>750</v>
      </c>
      <c r="F32">
        <v>1000</v>
      </c>
      <c r="G32">
        <v>1000</v>
      </c>
      <c r="H32">
        <v>500</v>
      </c>
      <c r="I32">
        <v>2250</v>
      </c>
      <c r="J32">
        <v>1500</v>
      </c>
      <c r="K32" s="6">
        <v>0</v>
      </c>
      <c r="L32">
        <v>43799</v>
      </c>
    </row>
    <row r="33" spans="1:12" x14ac:dyDescent="0.25">
      <c r="A33" s="5" t="s">
        <v>78</v>
      </c>
      <c r="B33">
        <v>375</v>
      </c>
      <c r="C33">
        <v>1250</v>
      </c>
      <c r="D33">
        <v>1500</v>
      </c>
      <c r="E33">
        <v>750</v>
      </c>
      <c r="F33">
        <v>1000</v>
      </c>
      <c r="G33">
        <v>1000</v>
      </c>
      <c r="H33">
        <v>500</v>
      </c>
      <c r="I33">
        <v>2250</v>
      </c>
      <c r="J33">
        <v>1500</v>
      </c>
      <c r="K33" s="6">
        <v>0</v>
      </c>
      <c r="L33">
        <v>43799</v>
      </c>
    </row>
    <row r="34" spans="1:12" x14ac:dyDescent="0.25">
      <c r="A34" s="5" t="s">
        <v>79</v>
      </c>
      <c r="B34">
        <v>375</v>
      </c>
      <c r="C34">
        <v>1250</v>
      </c>
      <c r="D34">
        <v>1500</v>
      </c>
      <c r="E34">
        <v>750</v>
      </c>
      <c r="F34">
        <v>1000</v>
      </c>
      <c r="G34">
        <v>1000</v>
      </c>
      <c r="H34">
        <v>500</v>
      </c>
      <c r="I34">
        <v>2250</v>
      </c>
      <c r="J34">
        <v>1500</v>
      </c>
      <c r="K34" s="6">
        <v>0</v>
      </c>
      <c r="L34">
        <v>43799</v>
      </c>
    </row>
    <row r="35" spans="1:12" x14ac:dyDescent="0.25">
      <c r="A35" s="5" t="s">
        <v>80</v>
      </c>
      <c r="B35">
        <v>375</v>
      </c>
      <c r="C35">
        <v>1250</v>
      </c>
      <c r="D35">
        <v>1500</v>
      </c>
      <c r="E35">
        <v>750</v>
      </c>
      <c r="F35">
        <v>1000</v>
      </c>
      <c r="G35">
        <v>1000</v>
      </c>
      <c r="H35">
        <v>500</v>
      </c>
      <c r="I35">
        <v>2250</v>
      </c>
      <c r="J35">
        <v>1500</v>
      </c>
      <c r="K35" s="6">
        <v>0</v>
      </c>
      <c r="L35">
        <v>43799</v>
      </c>
    </row>
    <row r="36" spans="1:12" x14ac:dyDescent="0.25">
      <c r="A36" s="5" t="s">
        <v>81</v>
      </c>
      <c r="B36">
        <v>375</v>
      </c>
      <c r="C36">
        <v>1250</v>
      </c>
      <c r="D36">
        <v>1500</v>
      </c>
      <c r="E36">
        <v>750</v>
      </c>
      <c r="F36">
        <v>1000</v>
      </c>
      <c r="G36">
        <v>1000</v>
      </c>
      <c r="H36">
        <v>500</v>
      </c>
      <c r="I36">
        <v>2250</v>
      </c>
      <c r="J36">
        <v>1500</v>
      </c>
      <c r="K36" s="6">
        <v>0</v>
      </c>
      <c r="L36">
        <v>43799</v>
      </c>
    </row>
    <row r="37" spans="1:12" x14ac:dyDescent="0.25">
      <c r="A37" s="5" t="s">
        <v>82</v>
      </c>
      <c r="B37">
        <v>375</v>
      </c>
      <c r="C37">
        <v>1250</v>
      </c>
      <c r="D37">
        <v>1500</v>
      </c>
      <c r="E37">
        <v>750</v>
      </c>
      <c r="F37">
        <v>1000</v>
      </c>
      <c r="G37">
        <v>1000</v>
      </c>
      <c r="H37">
        <v>500</v>
      </c>
      <c r="I37">
        <v>2250</v>
      </c>
      <c r="J37">
        <v>1500</v>
      </c>
      <c r="K37" s="6">
        <v>0</v>
      </c>
      <c r="L37">
        <v>43799</v>
      </c>
    </row>
    <row r="38" spans="1:12" x14ac:dyDescent="0.25">
      <c r="A38" s="5" t="s">
        <v>83</v>
      </c>
      <c r="B38">
        <v>375</v>
      </c>
      <c r="C38">
        <v>1250</v>
      </c>
      <c r="D38">
        <v>1500</v>
      </c>
      <c r="E38">
        <v>750</v>
      </c>
      <c r="F38">
        <v>1000</v>
      </c>
      <c r="G38">
        <v>1000</v>
      </c>
      <c r="H38">
        <v>500</v>
      </c>
      <c r="I38">
        <v>2250</v>
      </c>
      <c r="J38">
        <v>1500</v>
      </c>
      <c r="K38" s="6">
        <v>0</v>
      </c>
      <c r="L38">
        <v>43799</v>
      </c>
    </row>
    <row r="39" spans="1:12" x14ac:dyDescent="0.25">
      <c r="A39" s="5" t="s">
        <v>84</v>
      </c>
      <c r="B39">
        <v>375</v>
      </c>
      <c r="C39">
        <v>1250</v>
      </c>
      <c r="D39">
        <v>1500</v>
      </c>
      <c r="E39">
        <v>750</v>
      </c>
      <c r="F39">
        <v>1000</v>
      </c>
      <c r="G39">
        <v>1000</v>
      </c>
      <c r="H39">
        <v>500</v>
      </c>
      <c r="I39">
        <v>2250</v>
      </c>
      <c r="J39">
        <v>1500</v>
      </c>
      <c r="K39" s="6">
        <v>0</v>
      </c>
      <c r="L39">
        <v>43799</v>
      </c>
    </row>
    <row r="40" spans="1:12" x14ac:dyDescent="0.25">
      <c r="A40" s="5" t="s">
        <v>85</v>
      </c>
      <c r="B40">
        <v>375</v>
      </c>
      <c r="C40">
        <v>1250</v>
      </c>
      <c r="D40">
        <v>1500</v>
      </c>
      <c r="E40">
        <v>750</v>
      </c>
      <c r="F40">
        <v>1000</v>
      </c>
      <c r="G40">
        <v>1000</v>
      </c>
      <c r="H40">
        <v>500</v>
      </c>
      <c r="I40">
        <v>2250</v>
      </c>
      <c r="J40">
        <v>1500</v>
      </c>
      <c r="K40" s="6">
        <v>0</v>
      </c>
      <c r="L40">
        <v>43799</v>
      </c>
    </row>
    <row r="41" spans="1:12" x14ac:dyDescent="0.25">
      <c r="A41" s="5" t="s">
        <v>86</v>
      </c>
      <c r="B41">
        <v>375</v>
      </c>
      <c r="C41">
        <v>1250</v>
      </c>
      <c r="D41">
        <v>1500</v>
      </c>
      <c r="E41">
        <v>750</v>
      </c>
      <c r="F41">
        <v>1000</v>
      </c>
      <c r="G41">
        <v>1000</v>
      </c>
      <c r="H41">
        <v>500</v>
      </c>
      <c r="I41">
        <v>2250</v>
      </c>
      <c r="J41">
        <v>1500</v>
      </c>
      <c r="K41" s="6">
        <v>0</v>
      </c>
      <c r="L41">
        <v>43799</v>
      </c>
    </row>
    <row r="42" spans="1:12" x14ac:dyDescent="0.25">
      <c r="A42" s="5" t="s">
        <v>87</v>
      </c>
      <c r="B42">
        <v>375</v>
      </c>
      <c r="C42">
        <v>1250</v>
      </c>
      <c r="D42">
        <v>1500</v>
      </c>
      <c r="E42">
        <v>750</v>
      </c>
      <c r="F42">
        <v>1000</v>
      </c>
      <c r="G42">
        <v>1000</v>
      </c>
      <c r="H42">
        <v>500</v>
      </c>
      <c r="I42">
        <v>2250</v>
      </c>
      <c r="J42">
        <v>1500</v>
      </c>
      <c r="K42" s="6">
        <v>0</v>
      </c>
      <c r="L42">
        <v>43799</v>
      </c>
    </row>
    <row r="43" spans="1:12" x14ac:dyDescent="0.25">
      <c r="A43" s="5" t="s">
        <v>88</v>
      </c>
      <c r="B43">
        <v>375</v>
      </c>
      <c r="C43">
        <v>1250</v>
      </c>
      <c r="D43">
        <v>1500</v>
      </c>
      <c r="E43">
        <v>750</v>
      </c>
      <c r="F43">
        <v>1000</v>
      </c>
      <c r="G43">
        <v>1000</v>
      </c>
      <c r="H43">
        <v>500</v>
      </c>
      <c r="I43">
        <v>2250</v>
      </c>
      <c r="J43">
        <v>1500</v>
      </c>
      <c r="K43" s="6">
        <v>0</v>
      </c>
      <c r="L43">
        <v>43799</v>
      </c>
    </row>
    <row r="44" spans="1:12" x14ac:dyDescent="0.25">
      <c r="A44" s="5" t="s">
        <v>89</v>
      </c>
      <c r="B44">
        <v>425</v>
      </c>
      <c r="C44">
        <v>1250</v>
      </c>
      <c r="D44">
        <v>1500</v>
      </c>
      <c r="E44">
        <v>750</v>
      </c>
      <c r="F44">
        <v>1000</v>
      </c>
      <c r="G44">
        <v>1000</v>
      </c>
      <c r="H44">
        <v>500</v>
      </c>
      <c r="I44">
        <v>2250</v>
      </c>
      <c r="J44">
        <v>1500</v>
      </c>
      <c r="K44" s="6">
        <v>0</v>
      </c>
      <c r="L44">
        <v>43849</v>
      </c>
    </row>
    <row r="45" spans="1:12" x14ac:dyDescent="0.25">
      <c r="A45" s="5" t="s">
        <v>90</v>
      </c>
      <c r="B45">
        <v>425</v>
      </c>
      <c r="C45">
        <v>1250</v>
      </c>
      <c r="D45">
        <v>1500</v>
      </c>
      <c r="E45">
        <v>750</v>
      </c>
      <c r="F45">
        <v>1000</v>
      </c>
      <c r="G45">
        <v>1000</v>
      </c>
      <c r="H45">
        <v>500</v>
      </c>
      <c r="I45">
        <v>2250</v>
      </c>
      <c r="J45">
        <v>1500</v>
      </c>
      <c r="K45" s="6">
        <v>0</v>
      </c>
      <c r="L45">
        <v>43849</v>
      </c>
    </row>
    <row r="46" spans="1:12" x14ac:dyDescent="0.25">
      <c r="A46" s="5" t="s">
        <v>91</v>
      </c>
      <c r="B46">
        <v>425</v>
      </c>
      <c r="C46">
        <v>1250</v>
      </c>
      <c r="D46">
        <v>1500</v>
      </c>
      <c r="E46">
        <v>750</v>
      </c>
      <c r="F46">
        <v>1000</v>
      </c>
      <c r="G46">
        <v>1000</v>
      </c>
      <c r="H46">
        <v>500</v>
      </c>
      <c r="I46">
        <v>2250</v>
      </c>
      <c r="J46">
        <v>1500</v>
      </c>
      <c r="K46" s="6">
        <v>0</v>
      </c>
      <c r="L46">
        <v>43849</v>
      </c>
    </row>
    <row r="47" spans="1:12" x14ac:dyDescent="0.25">
      <c r="A47" s="5" t="s">
        <v>92</v>
      </c>
      <c r="B47">
        <v>425</v>
      </c>
      <c r="C47">
        <v>1250</v>
      </c>
      <c r="D47">
        <v>1500</v>
      </c>
      <c r="E47">
        <v>750</v>
      </c>
      <c r="F47">
        <v>1000</v>
      </c>
      <c r="G47">
        <v>1000</v>
      </c>
      <c r="H47">
        <v>500</v>
      </c>
      <c r="I47">
        <v>2250</v>
      </c>
      <c r="J47">
        <v>1500</v>
      </c>
      <c r="K47" s="6">
        <v>0</v>
      </c>
      <c r="L47">
        <v>43849</v>
      </c>
    </row>
    <row r="48" spans="1:12" x14ac:dyDescent="0.25">
      <c r="A48" s="5" t="s">
        <v>93</v>
      </c>
      <c r="B48">
        <v>425</v>
      </c>
      <c r="C48">
        <v>1250</v>
      </c>
      <c r="D48">
        <v>1500</v>
      </c>
      <c r="E48">
        <v>750</v>
      </c>
      <c r="F48">
        <v>1000</v>
      </c>
      <c r="G48">
        <v>1000</v>
      </c>
      <c r="H48">
        <v>500</v>
      </c>
      <c r="I48">
        <v>2250</v>
      </c>
      <c r="J48">
        <v>1500</v>
      </c>
      <c r="K48" s="6">
        <v>0</v>
      </c>
      <c r="L48">
        <v>43849</v>
      </c>
    </row>
    <row r="49" spans="1:12" x14ac:dyDescent="0.25">
      <c r="A49" s="5" t="s">
        <v>94</v>
      </c>
      <c r="B49">
        <v>425</v>
      </c>
      <c r="C49">
        <v>1250</v>
      </c>
      <c r="D49">
        <v>1500</v>
      </c>
      <c r="E49">
        <v>750</v>
      </c>
      <c r="F49">
        <v>1000</v>
      </c>
      <c r="G49">
        <v>1000</v>
      </c>
      <c r="H49">
        <v>500</v>
      </c>
      <c r="I49">
        <v>2250</v>
      </c>
      <c r="J49">
        <v>1500</v>
      </c>
      <c r="K49" s="6">
        <v>0</v>
      </c>
      <c r="L49">
        <v>43849</v>
      </c>
    </row>
    <row r="50" spans="1:12" x14ac:dyDescent="0.25">
      <c r="A50" s="5" t="s">
        <v>95</v>
      </c>
      <c r="B50">
        <v>425</v>
      </c>
      <c r="C50">
        <v>1250</v>
      </c>
      <c r="D50">
        <v>1500</v>
      </c>
      <c r="E50">
        <v>750</v>
      </c>
      <c r="F50">
        <v>1000</v>
      </c>
      <c r="G50">
        <v>1000</v>
      </c>
      <c r="H50">
        <v>500</v>
      </c>
      <c r="I50">
        <v>2250</v>
      </c>
      <c r="J50">
        <v>1500</v>
      </c>
      <c r="K50" s="6">
        <v>0</v>
      </c>
      <c r="L50">
        <v>43849</v>
      </c>
    </row>
    <row r="51" spans="1:12" x14ac:dyDescent="0.25">
      <c r="A51" s="5" t="s">
        <v>96</v>
      </c>
      <c r="B51">
        <v>625</v>
      </c>
      <c r="C51">
        <v>1500</v>
      </c>
      <c r="D51">
        <v>1500</v>
      </c>
      <c r="E51">
        <v>1250</v>
      </c>
      <c r="F51">
        <v>1250</v>
      </c>
      <c r="G51">
        <v>1250</v>
      </c>
      <c r="H51">
        <v>1250</v>
      </c>
      <c r="I51">
        <v>2250</v>
      </c>
      <c r="J51">
        <v>1750</v>
      </c>
      <c r="K51" s="6">
        <v>0</v>
      </c>
      <c r="L51">
        <v>44049</v>
      </c>
    </row>
    <row r="52" spans="1:12" x14ac:dyDescent="0.25">
      <c r="A52" s="5" t="s">
        <v>97</v>
      </c>
      <c r="B52">
        <v>625</v>
      </c>
      <c r="C52">
        <v>1500</v>
      </c>
      <c r="D52">
        <v>1500</v>
      </c>
      <c r="E52">
        <v>1250</v>
      </c>
      <c r="F52">
        <v>1250</v>
      </c>
      <c r="G52">
        <v>1250</v>
      </c>
      <c r="H52">
        <v>1250</v>
      </c>
      <c r="I52">
        <v>2250</v>
      </c>
      <c r="J52">
        <v>1750</v>
      </c>
      <c r="K52" s="6">
        <v>0</v>
      </c>
      <c r="L52">
        <v>44049</v>
      </c>
    </row>
    <row r="53" spans="1:12" ht="15.75" thickBot="1" x14ac:dyDescent="0.3">
      <c r="A53" s="7" t="s">
        <v>2</v>
      </c>
      <c r="B53" s="8">
        <v>625</v>
      </c>
      <c r="C53" s="8">
        <v>1250</v>
      </c>
      <c r="D53" s="8">
        <v>1250</v>
      </c>
      <c r="E53" s="8">
        <v>1250</v>
      </c>
      <c r="F53" s="8">
        <v>1250</v>
      </c>
      <c r="G53" s="8">
        <v>1250</v>
      </c>
      <c r="H53" s="8">
        <v>1250</v>
      </c>
      <c r="I53" s="8">
        <v>1250</v>
      </c>
      <c r="J53" s="8">
        <v>1250</v>
      </c>
      <c r="K53" s="9">
        <v>0</v>
      </c>
      <c r="L53">
        <v>44049</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OCS Cost Estimator</vt:lpstr>
      <vt:lpstr>Program List</vt:lpstr>
      <vt:lpstr>Tables</vt:lpstr>
    </vt:vector>
  </TitlesOfParts>
  <Company>Grinnell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Stephanie</dc:creator>
  <cp:lastModifiedBy>Haines, Stephanie (Steph)</cp:lastModifiedBy>
  <dcterms:created xsi:type="dcterms:W3CDTF">2023-02-06T17:14:20Z</dcterms:created>
  <dcterms:modified xsi:type="dcterms:W3CDTF">2024-11-01T13:17:59Z</dcterms:modified>
</cp:coreProperties>
</file>